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dud-my.sharepoint.com/personal/farrec23_tcd_ie/Documents/INCASE library/INCASE papers dec 2020/Stocks paper 2020/Final submission march 2_2021/"/>
    </mc:Choice>
  </mc:AlternateContent>
  <xr:revisionPtr revIDLastSave="11" documentId="8_{40246FB0-CD8D-47CF-8EF6-ECB830D2A032}" xr6:coauthVersionLast="45" xr6:coauthVersionMax="45" xr10:uidLastSave="{B7DE7DAB-01C9-4581-8092-6BF86B343C4D}"/>
  <bookViews>
    <workbookView xWindow="-4950" yWindow="-16320" windowWidth="29040" windowHeight="15840" activeTab="1" xr2:uid="{00000000-000D-0000-FFFF-FFFF00000000}"/>
  </bookViews>
  <sheets>
    <sheet name="Home" sheetId="3" r:id="rId1"/>
    <sheet name="Account" sheetId="6" r:id="rId2"/>
    <sheet name="Versio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6" l="1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X18" i="6"/>
  <c r="X19" i="6" s="1"/>
  <c r="W18" i="6"/>
  <c r="W19" i="6" s="1"/>
  <c r="V18" i="6"/>
  <c r="R18" i="6"/>
  <c r="N18" i="6"/>
  <c r="N19" i="6" s="1"/>
  <c r="I18" i="6"/>
  <c r="I19" i="6" s="1"/>
  <c r="X17" i="6"/>
  <c r="W17" i="6"/>
  <c r="V17" i="6"/>
  <c r="R17" i="6"/>
  <c r="N17" i="6"/>
  <c r="I17" i="6"/>
  <c r="Y16" i="6"/>
  <c r="R19" i="6" s="1"/>
  <c r="Y15" i="6"/>
  <c r="Y14" i="6"/>
  <c r="Y13" i="6"/>
  <c r="Y12" i="6"/>
  <c r="Y11" i="6"/>
  <c r="Y10" i="6"/>
  <c r="Y9" i="6"/>
  <c r="Y8" i="6"/>
  <c r="Y7" i="6"/>
  <c r="Y6" i="6"/>
  <c r="Y5" i="6"/>
  <c r="Y4" i="6"/>
  <c r="Y3" i="6"/>
  <c r="Y2" i="6"/>
  <c r="V19" i="6" l="1"/>
</calcChain>
</file>

<file path=xl/sharedStrings.xml><?xml version="1.0" encoding="utf-8"?>
<sst xmlns="http://schemas.openxmlformats.org/spreadsheetml/2006/main" count="116" uniqueCount="73">
  <si>
    <t>Opening Stock</t>
  </si>
  <si>
    <t>Additions to stock</t>
  </si>
  <si>
    <t xml:space="preserve">Managed expansion </t>
  </si>
  <si>
    <t>Natural Expansion</t>
  </si>
  <si>
    <t xml:space="preserve">Upward reappraisals </t>
  </si>
  <si>
    <t>Total additions to stock</t>
  </si>
  <si>
    <t>Reductions in stock</t>
  </si>
  <si>
    <t xml:space="preserve">Managed regression </t>
  </si>
  <si>
    <t xml:space="preserve">Natural Regression </t>
  </si>
  <si>
    <t xml:space="preserve">Downward reappraisals </t>
  </si>
  <si>
    <t>Total reductions in stock</t>
  </si>
  <si>
    <t>Closing stock</t>
  </si>
  <si>
    <t>Classifications &gt;&gt;</t>
  </si>
  <si>
    <t>Other additions</t>
  </si>
  <si>
    <t>Other reductions</t>
  </si>
  <si>
    <t>Net change in stock</t>
  </si>
  <si>
    <t>©    Institute for the Development of Environmental-Economic Accounting</t>
  </si>
  <si>
    <t>Extent Account</t>
  </si>
  <si>
    <t>Reference:</t>
  </si>
  <si>
    <t>a) System of Environmental-Economic Accounting 2012 - Central Framework, Table 5.13, p. 179</t>
  </si>
  <si>
    <t xml:space="preserve">b) Technical Recommendations in support of the  System of Environmental-Economic </t>
  </si>
  <si>
    <t xml:space="preserve">     Accounting 2012– Experimental Ecosystem Accounting, Section 3.3 The ecosystem extent account, p. 41.</t>
  </si>
  <si>
    <t>Percentage Changes</t>
  </si>
  <si>
    <t>Additions to stock (%)</t>
  </si>
  <si>
    <t>Reductions in stock  (%)</t>
  </si>
  <si>
    <t>Net change in stock  (%)</t>
  </si>
  <si>
    <t xml:space="preserve">Pivot Table </t>
  </si>
  <si>
    <t xml:space="preserve">support@ideeagroup.com </t>
  </si>
  <si>
    <t>Contact:</t>
  </si>
  <si>
    <t>Broad-leaved forest</t>
  </si>
  <si>
    <t>Burnt areas</t>
  </si>
  <si>
    <t>Complex cultivation patterns</t>
  </si>
  <si>
    <t>Coniferous forest</t>
  </si>
  <si>
    <t>Construction sites</t>
  </si>
  <si>
    <t>Continuous urban fabric</t>
  </si>
  <si>
    <t>Discontinuous urban fabric</t>
  </si>
  <si>
    <t>Dump sites</t>
  </si>
  <si>
    <t>Green urban areas</t>
  </si>
  <si>
    <t>Industrial or commercial units</t>
  </si>
  <si>
    <t>Land principally occupied by agriculture, with significant areas of natural vegetation</t>
  </si>
  <si>
    <t>Mixed forest</t>
  </si>
  <si>
    <t>Moors and heathland</t>
  </si>
  <si>
    <t>Natural grassland</t>
  </si>
  <si>
    <t>Non-irrigated arable land</t>
  </si>
  <si>
    <t>Pastures</t>
  </si>
  <si>
    <t>Peat bogs</t>
  </si>
  <si>
    <t>Road and rail networks and associated land</t>
  </si>
  <si>
    <t>Sea and ocean</t>
  </si>
  <si>
    <t>Sparsely vegetated areas</t>
  </si>
  <si>
    <t>Sport and leisure facilities</t>
  </si>
  <si>
    <t>Transitional woodland-shrub</t>
  </si>
  <si>
    <t>Water bodies</t>
  </si>
  <si>
    <t>Total Reductions</t>
  </si>
  <si>
    <t>Total Additions</t>
  </si>
  <si>
    <t>TOTALS</t>
  </si>
  <si>
    <t>EnSym Version</t>
  </si>
  <si>
    <t>10.0.0 (Build 120)  (64 Bit - IDEEA Group)</t>
  </si>
  <si>
    <t>Scenario</t>
  </si>
  <si>
    <t>D:\INCASE\Maps\Dargle\EnSym\Dargle_latest.scn</t>
  </si>
  <si>
    <t>Project Tag</t>
  </si>
  <si>
    <t>Date &amp; Time</t>
  </si>
  <si>
    <t>Layer 1</t>
  </si>
  <si>
    <t>Dargle_CORINELandcover_2000Rev_ITM</t>
  </si>
  <si>
    <t>Additional_7</t>
  </si>
  <si>
    <t>Layer 2</t>
  </si>
  <si>
    <t>Dargle_Subcatchment_Corine_2018</t>
  </si>
  <si>
    <t>Additional_3</t>
  </si>
  <si>
    <t>Land principally occupied by agriculture, 
with significant areas of natural vegetation</t>
  </si>
  <si>
    <t>Land principally occupied by 
agriculture, with significant areas of natural vegetation</t>
  </si>
  <si>
    <t>Road and rail networks and 
associated land</t>
  </si>
  <si>
    <t>Total landcover category</t>
  </si>
  <si>
    <t>Change 2000-2018</t>
  </si>
  <si>
    <t>Percentage of catchment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</si>
</sst>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9"/>
      <color rgb="FF035962"/>
      <name val="Arial"/>
      <family val="2"/>
    </font>
    <font>
      <sz val="4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textRotation="90" wrapText="1"/>
    </xf>
    <xf numFmtId="0" fontId="4" fillId="0" borderId="0" xfId="0" applyFont="1" applyBorder="1"/>
    <xf numFmtId="164" fontId="0" fillId="0" borderId="0" xfId="1" applyNumberFormat="1" applyFont="1" applyBorder="1"/>
    <xf numFmtId="0" fontId="4" fillId="3" borderId="0" xfId="0" applyFont="1" applyFill="1" applyBorder="1"/>
    <xf numFmtId="164" fontId="0" fillId="3" borderId="0" xfId="1" applyNumberFormat="1" applyFont="1" applyFill="1" applyBorder="1"/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1" fillId="0" borderId="0" xfId="0" applyFont="1"/>
    <xf numFmtId="0" fontId="8" fillId="0" borderId="0" xfId="0" applyFont="1" applyAlignment="1">
      <alignment horizontal="left" vertical="center" indent="1" readingOrder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textRotation="90"/>
    </xf>
    <xf numFmtId="0" fontId="14" fillId="0" borderId="0" xfId="2"/>
    <xf numFmtId="165" fontId="7" fillId="3" borderId="0" xfId="0" applyNumberFormat="1" applyFont="1" applyFill="1" applyBorder="1" applyAlignment="1">
      <alignment horizontal="right"/>
    </xf>
    <xf numFmtId="165" fontId="0" fillId="3" borderId="0" xfId="1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22" fontId="0" fillId="0" borderId="0" xfId="0" applyNumberFormat="1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164" fontId="0" fillId="4" borderId="0" xfId="1" applyNumberFormat="1" applyFont="1" applyFill="1"/>
    <xf numFmtId="164" fontId="0" fillId="4" borderId="0" xfId="1" applyNumberFormat="1" applyFont="1" applyFill="1" applyBorder="1"/>
    <xf numFmtId="164" fontId="0" fillId="4" borderId="1" xfId="1" applyNumberFormat="1" applyFont="1" applyFill="1" applyBorder="1"/>
    <xf numFmtId="0" fontId="0" fillId="4" borderId="0" xfId="0" applyFill="1"/>
    <xf numFmtId="165" fontId="0" fillId="4" borderId="0" xfId="1" applyNumberFormat="1" applyFont="1" applyFill="1" applyBorder="1"/>
    <xf numFmtId="165" fontId="0" fillId="4" borderId="0" xfId="0" applyNumberFormat="1" applyFill="1"/>
    <xf numFmtId="164" fontId="0" fillId="5" borderId="0" xfId="1" applyNumberFormat="1" applyFont="1" applyFill="1" applyBorder="1"/>
    <xf numFmtId="164" fontId="0" fillId="5" borderId="1" xfId="1" applyNumberFormat="1" applyFont="1" applyFill="1" applyBorder="1"/>
    <xf numFmtId="165" fontId="0" fillId="5" borderId="0" xfId="1" applyNumberFormat="1" applyFont="1" applyFill="1" applyBorder="1"/>
    <xf numFmtId="165" fontId="0" fillId="5" borderId="0" xfId="0" applyNumberFormat="1" applyFill="1"/>
    <xf numFmtId="164" fontId="0" fillId="6" borderId="0" xfId="1" applyNumberFormat="1" applyFont="1" applyFill="1" applyBorder="1"/>
    <xf numFmtId="164" fontId="0" fillId="6" borderId="0" xfId="1" applyNumberFormat="1" applyFont="1" applyFill="1"/>
    <xf numFmtId="164" fontId="0" fillId="6" borderId="1" xfId="1" applyNumberFormat="1" applyFont="1" applyFill="1" applyBorder="1"/>
    <xf numFmtId="0" fontId="0" fillId="6" borderId="0" xfId="0" applyFill="1"/>
    <xf numFmtId="165" fontId="0" fillId="6" borderId="0" xfId="1" applyNumberFormat="1" applyFont="1" applyFill="1" applyBorder="1"/>
    <xf numFmtId="165" fontId="0" fillId="6" borderId="0" xfId="0" applyNumberFormat="1" applyFill="1"/>
    <xf numFmtId="164" fontId="17" fillId="6" borderId="0" xfId="0" applyNumberFormat="1" applyFont="1" applyFill="1"/>
    <xf numFmtId="0" fontId="16" fillId="0" borderId="0" xfId="0" applyFont="1"/>
    <xf numFmtId="164" fontId="0" fillId="7" borderId="0" xfId="1" applyNumberFormat="1" applyFont="1" applyFill="1"/>
    <xf numFmtId="164" fontId="0" fillId="7" borderId="0" xfId="1" applyNumberFormat="1" applyFont="1" applyFill="1" applyBorder="1"/>
    <xf numFmtId="164" fontId="0" fillId="7" borderId="1" xfId="1" applyNumberFormat="1" applyFont="1" applyFill="1" applyBorder="1"/>
    <xf numFmtId="0" fontId="0" fillId="7" borderId="0" xfId="0" applyFill="1"/>
    <xf numFmtId="165" fontId="0" fillId="7" borderId="0" xfId="1" applyNumberFormat="1" applyFont="1" applyFill="1" applyBorder="1"/>
    <xf numFmtId="165" fontId="0" fillId="7" borderId="0" xfId="0" applyNumberFormat="1" applyFill="1"/>
    <xf numFmtId="164" fontId="16" fillId="7" borderId="0" xfId="0" applyNumberFormat="1" applyFont="1" applyFill="1"/>
    <xf numFmtId="164" fontId="0" fillId="8" borderId="0" xfId="1" applyNumberFormat="1" applyFont="1" applyFill="1"/>
    <xf numFmtId="164" fontId="0" fillId="8" borderId="0" xfId="1" applyNumberFormat="1" applyFont="1" applyFill="1" applyBorder="1"/>
    <xf numFmtId="164" fontId="0" fillId="8" borderId="1" xfId="1" applyNumberFormat="1" applyFont="1" applyFill="1" applyBorder="1"/>
    <xf numFmtId="0" fontId="0" fillId="8" borderId="0" xfId="0" applyFill="1"/>
    <xf numFmtId="165" fontId="0" fillId="8" borderId="0" xfId="1" applyNumberFormat="1" applyFont="1" applyFill="1" applyBorder="1"/>
    <xf numFmtId="165" fontId="0" fillId="8" borderId="0" xfId="0" applyNumberFormat="1" applyFill="1"/>
    <xf numFmtId="164" fontId="16" fillId="8" borderId="0" xfId="0" applyNumberFormat="1" applyFont="1" applyFill="1"/>
    <xf numFmtId="164" fontId="0" fillId="9" borderId="0" xfId="1" applyNumberFormat="1" applyFont="1" applyFill="1" applyBorder="1"/>
    <xf numFmtId="164" fontId="0" fillId="9" borderId="1" xfId="1" applyNumberFormat="1" applyFont="1" applyFill="1" applyBorder="1"/>
    <xf numFmtId="164" fontId="16" fillId="5" borderId="0" xfId="0" applyNumberFormat="1" applyFont="1" applyFill="1"/>
    <xf numFmtId="165" fontId="0" fillId="9" borderId="0" xfId="1" applyNumberFormat="1" applyFont="1" applyFill="1" applyBorder="1"/>
    <xf numFmtId="165" fontId="0" fillId="9" borderId="0" xfId="0" applyNumberFormat="1" applyFill="1"/>
    <xf numFmtId="164" fontId="16" fillId="9" borderId="0" xfId="0" applyNumberFormat="1" applyFont="1" applyFill="1"/>
    <xf numFmtId="0" fontId="15" fillId="0" borderId="0" xfId="0" applyFont="1"/>
    <xf numFmtId="164" fontId="17" fillId="7" borderId="0" xfId="0" applyNumberFormat="1" applyFont="1" applyFill="1"/>
    <xf numFmtId="164" fontId="17" fillId="8" borderId="0" xfId="0" applyNumberFormat="1" applyFont="1" applyFill="1"/>
    <xf numFmtId="164" fontId="0" fillId="10" borderId="0" xfId="1" applyNumberFormat="1" applyFont="1" applyFill="1"/>
    <xf numFmtId="164" fontId="0" fillId="10" borderId="0" xfId="1" applyNumberFormat="1" applyFont="1" applyFill="1" applyBorder="1"/>
    <xf numFmtId="164" fontId="0" fillId="10" borderId="1" xfId="1" applyNumberFormat="1" applyFont="1" applyFill="1" applyBorder="1"/>
    <xf numFmtId="0" fontId="0" fillId="10" borderId="0" xfId="0" applyFill="1"/>
    <xf numFmtId="164" fontId="17" fillId="10" borderId="0" xfId="0" applyNumberFormat="1" applyFont="1" applyFill="1"/>
    <xf numFmtId="165" fontId="0" fillId="10" borderId="0" xfId="1" applyNumberFormat="1" applyFont="1" applyFill="1" applyBorder="1"/>
    <xf numFmtId="165" fontId="0" fillId="10" borderId="0" xfId="0" applyNumberFormat="1" applyFill="1"/>
    <xf numFmtId="0" fontId="0" fillId="0" borderId="2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28575</xdr:rowOff>
    </xdr:from>
    <xdr:to>
      <xdr:col>14</xdr:col>
      <xdr:colOff>492252</xdr:colOff>
      <xdr:row>11</xdr:row>
      <xdr:rowOff>81915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224BDB-B00F-435C-9109-6E77CF58A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28575"/>
          <a:ext cx="7235952" cy="214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upport@ideea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22"/>
  <sheetViews>
    <sheetView showGridLines="0" topLeftCell="A5" zoomScaleNormal="100" workbookViewId="0">
      <selection activeCell="I25" sqref="I25"/>
    </sheetView>
  </sheetViews>
  <sheetFormatPr defaultRowHeight="15" x14ac:dyDescent="0.25"/>
  <cols>
    <col min="5" max="5" width="12.28515625" customWidth="1"/>
  </cols>
  <sheetData>
    <row r="3" spans="1:19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3.25" x14ac:dyDescent="0.25">
      <c r="A13" s="13"/>
      <c r="C13" s="13"/>
      <c r="D13" s="13"/>
      <c r="E13" s="14" t="s">
        <v>16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61.5" x14ac:dyDescent="0.9">
      <c r="A16" s="13"/>
      <c r="B16" s="13"/>
      <c r="C16" s="13"/>
      <c r="D16" s="13"/>
      <c r="E16" s="18" t="s">
        <v>17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61.5" x14ac:dyDescent="0.9">
      <c r="A17" s="13"/>
      <c r="B17" s="15"/>
      <c r="C17" s="13"/>
      <c r="D17" s="13"/>
      <c r="E17" s="17" t="s">
        <v>18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1" x14ac:dyDescent="0.35">
      <c r="A18" s="13"/>
      <c r="B18" s="13"/>
      <c r="C18" s="13"/>
      <c r="D18" s="13"/>
      <c r="E18" s="19" t="s">
        <v>19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21" x14ac:dyDescent="0.35">
      <c r="A19" s="13"/>
      <c r="B19" s="13"/>
      <c r="C19" s="13"/>
      <c r="D19" s="13"/>
      <c r="E19" s="19" t="s">
        <v>20</v>
      </c>
      <c r="F19" s="13"/>
      <c r="G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1" x14ac:dyDescent="0.35">
      <c r="A20" s="13"/>
      <c r="B20" s="13"/>
      <c r="C20" s="13"/>
      <c r="D20" s="13"/>
      <c r="E20" s="19" t="s">
        <v>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1.5" x14ac:dyDescent="0.5">
      <c r="A21" s="13"/>
      <c r="B21" s="13"/>
      <c r="C21" s="13"/>
      <c r="D21" s="13"/>
      <c r="E21" s="13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1" x14ac:dyDescent="0.35">
      <c r="E22" s="17" t="s">
        <v>28</v>
      </c>
      <c r="F22" s="21" t="s">
        <v>27</v>
      </c>
    </row>
  </sheetData>
  <hyperlinks>
    <hyperlink ref="F2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95DE-5FAB-44D3-A173-A2886281C681}">
  <dimension ref="A1:Y52"/>
  <sheetViews>
    <sheetView tabSelected="1" workbookViewId="0">
      <selection activeCell="Y8" sqref="Y8"/>
    </sheetView>
  </sheetViews>
  <sheetFormatPr defaultRowHeight="15" x14ac:dyDescent="0.25"/>
  <cols>
    <col min="1" max="1" width="27.140625" customWidth="1"/>
    <col min="2" max="2" width="6.140625" customWidth="1"/>
    <col min="3" max="3" width="7" customWidth="1"/>
    <col min="4" max="4" width="8.28515625" customWidth="1"/>
    <col min="5" max="5" width="8.42578125" customWidth="1"/>
    <col min="6" max="6" width="8" customWidth="1"/>
    <col min="7" max="7" width="8.85546875" customWidth="1"/>
    <col min="8" max="8" width="7.42578125" customWidth="1"/>
    <col min="9" max="9" width="7.28515625" customWidth="1"/>
    <col min="10" max="10" width="7.85546875" customWidth="1"/>
    <col min="11" max="11" width="6.5703125" customWidth="1"/>
    <col min="12" max="12" width="7.7109375" customWidth="1"/>
    <col min="13" max="13" width="7.5703125" customWidth="1"/>
    <col min="14" max="14" width="8.5703125" customWidth="1"/>
    <col min="15" max="15" width="7.28515625" customWidth="1"/>
    <col min="16" max="17" width="7.85546875" customWidth="1"/>
    <col min="18" max="18" width="9" customWidth="1"/>
    <col min="19" max="19" width="8.42578125" customWidth="1"/>
    <col min="20" max="20" width="8.7109375" customWidth="1"/>
    <col min="22" max="22" width="8.5703125" customWidth="1"/>
    <col min="23" max="23" width="7" customWidth="1"/>
    <col min="24" max="24" width="7.42578125" customWidth="1"/>
  </cols>
  <sheetData>
    <row r="1" spans="1:25" ht="232.5" x14ac:dyDescent="0.3">
      <c r="A1" s="1" t="s">
        <v>12</v>
      </c>
      <c r="B1" s="2" t="s">
        <v>34</v>
      </c>
      <c r="C1" s="2" t="s">
        <v>35</v>
      </c>
      <c r="D1" s="2" t="s">
        <v>38</v>
      </c>
      <c r="E1" s="2" t="s">
        <v>46</v>
      </c>
      <c r="F1" s="2" t="s">
        <v>36</v>
      </c>
      <c r="G1" s="2" t="s">
        <v>33</v>
      </c>
      <c r="H1" s="2" t="s">
        <v>37</v>
      </c>
      <c r="I1" s="2" t="s">
        <v>49</v>
      </c>
      <c r="J1" s="2" t="s">
        <v>43</v>
      </c>
      <c r="K1" s="2" t="s">
        <v>31</v>
      </c>
      <c r="L1" s="2" t="s">
        <v>44</v>
      </c>
      <c r="M1" s="2" t="s">
        <v>42</v>
      </c>
      <c r="N1" s="2" t="s">
        <v>39</v>
      </c>
      <c r="O1" s="2" t="s">
        <v>32</v>
      </c>
      <c r="P1" s="2" t="s">
        <v>40</v>
      </c>
      <c r="Q1" s="2" t="s">
        <v>29</v>
      </c>
      <c r="R1" s="2" t="s">
        <v>50</v>
      </c>
      <c r="S1" s="2" t="s">
        <v>30</v>
      </c>
      <c r="T1" s="2" t="s">
        <v>41</v>
      </c>
      <c r="U1" s="2" t="s">
        <v>45</v>
      </c>
      <c r="V1" s="2" t="s">
        <v>48</v>
      </c>
      <c r="W1" s="2" t="s">
        <v>51</v>
      </c>
      <c r="X1" s="2" t="s">
        <v>47</v>
      </c>
      <c r="Y1" s="2" t="s">
        <v>54</v>
      </c>
    </row>
    <row r="2" spans="1:25" ht="15.75" x14ac:dyDescent="0.25">
      <c r="A2" s="3" t="s">
        <v>0</v>
      </c>
      <c r="B2" s="30"/>
      <c r="C2" s="30">
        <v>2446.25</v>
      </c>
      <c r="D2" s="30">
        <v>79.25</v>
      </c>
      <c r="E2" s="31">
        <v>83.5</v>
      </c>
      <c r="F2" s="30">
        <v>29.25</v>
      </c>
      <c r="G2" s="30">
        <v>65.75</v>
      </c>
      <c r="H2" s="71">
        <v>192.25</v>
      </c>
      <c r="I2" s="72">
        <v>481.5</v>
      </c>
      <c r="J2" s="40">
        <v>705.5</v>
      </c>
      <c r="K2" s="41">
        <v>934.25</v>
      </c>
      <c r="L2" s="40">
        <v>3577</v>
      </c>
      <c r="M2" s="40">
        <v>141.25</v>
      </c>
      <c r="N2" s="40">
        <v>1259.5</v>
      </c>
      <c r="O2" s="48">
        <v>1420.75</v>
      </c>
      <c r="P2" s="49">
        <v>550.5</v>
      </c>
      <c r="Q2" s="48">
        <v>165.75</v>
      </c>
      <c r="R2" s="49">
        <v>1440.5</v>
      </c>
      <c r="S2" s="55"/>
      <c r="T2" s="56"/>
      <c r="U2" s="56">
        <v>4057.5</v>
      </c>
      <c r="V2" s="56"/>
      <c r="W2" s="36">
        <v>45.5</v>
      </c>
      <c r="X2" s="62">
        <v>8.5</v>
      </c>
      <c r="Y2" s="4">
        <f t="shared" ref="Y2:Y16" si="0">SUM(B2:X2)</f>
        <v>17684.25</v>
      </c>
    </row>
    <row r="3" spans="1:25" ht="15.75" x14ac:dyDescent="0.25">
      <c r="A3" s="5" t="s">
        <v>1</v>
      </c>
      <c r="B3" s="31"/>
      <c r="C3" s="31"/>
      <c r="D3" s="31"/>
      <c r="E3" s="31"/>
      <c r="F3" s="31"/>
      <c r="G3" s="31"/>
      <c r="H3" s="72"/>
      <c r="I3" s="72"/>
      <c r="J3" s="40"/>
      <c r="K3" s="40"/>
      <c r="L3" s="40"/>
      <c r="M3" s="40"/>
      <c r="N3" s="40"/>
      <c r="O3" s="49"/>
      <c r="P3" s="49"/>
      <c r="Q3" s="49"/>
      <c r="R3" s="49"/>
      <c r="S3" s="56"/>
      <c r="T3" s="56"/>
      <c r="U3" s="56"/>
      <c r="V3" s="56"/>
      <c r="W3" s="36"/>
      <c r="X3" s="62"/>
      <c r="Y3" s="4">
        <f t="shared" si="0"/>
        <v>0</v>
      </c>
    </row>
    <row r="4" spans="1:25" ht="15.75" x14ac:dyDescent="0.25">
      <c r="A4" s="7" t="s">
        <v>2</v>
      </c>
      <c r="B4" s="31"/>
      <c r="C4" s="31"/>
      <c r="D4" s="31"/>
      <c r="E4" s="31"/>
      <c r="F4" s="31"/>
      <c r="G4" s="31"/>
      <c r="H4" s="72"/>
      <c r="I4" s="72"/>
      <c r="J4" s="40"/>
      <c r="K4" s="40"/>
      <c r="L4" s="40"/>
      <c r="M4" s="40"/>
      <c r="N4" s="40"/>
      <c r="O4" s="49"/>
      <c r="P4" s="49"/>
      <c r="Q4" s="49"/>
      <c r="R4" s="49"/>
      <c r="S4" s="56"/>
      <c r="T4" s="56"/>
      <c r="U4" s="56"/>
      <c r="V4" s="56"/>
      <c r="W4" s="36"/>
      <c r="X4" s="62"/>
      <c r="Y4" s="4">
        <f t="shared" si="0"/>
        <v>0</v>
      </c>
    </row>
    <row r="5" spans="1:25" ht="15.75" x14ac:dyDescent="0.25">
      <c r="A5" s="8" t="s">
        <v>3</v>
      </c>
      <c r="B5" s="31"/>
      <c r="C5" s="31"/>
      <c r="D5" s="31"/>
      <c r="E5" s="31"/>
      <c r="F5" s="31"/>
      <c r="G5" s="31"/>
      <c r="H5" s="72"/>
      <c r="I5" s="72"/>
      <c r="J5" s="40"/>
      <c r="K5" s="40"/>
      <c r="L5" s="40"/>
      <c r="M5" s="40"/>
      <c r="N5" s="40"/>
      <c r="O5" s="49"/>
      <c r="P5" s="49"/>
      <c r="Q5" s="49"/>
      <c r="R5" s="49"/>
      <c r="S5" s="56"/>
      <c r="T5" s="56"/>
      <c r="U5" s="56"/>
      <c r="V5" s="56"/>
      <c r="W5" s="36"/>
      <c r="X5" s="62"/>
      <c r="Y5" s="4">
        <f t="shared" si="0"/>
        <v>0</v>
      </c>
    </row>
    <row r="6" spans="1:25" ht="15.75" x14ac:dyDescent="0.25">
      <c r="A6" s="7" t="s">
        <v>4</v>
      </c>
      <c r="B6" s="31"/>
      <c r="C6" s="31"/>
      <c r="D6" s="31"/>
      <c r="E6" s="31"/>
      <c r="F6" s="31"/>
      <c r="G6" s="31"/>
      <c r="H6" s="72"/>
      <c r="I6" s="72"/>
      <c r="J6" s="40"/>
      <c r="K6" s="40"/>
      <c r="L6" s="40"/>
      <c r="M6" s="40"/>
      <c r="N6" s="40"/>
      <c r="O6" s="49"/>
      <c r="P6" s="49"/>
      <c r="Q6" s="49"/>
      <c r="R6" s="49"/>
      <c r="S6" s="56"/>
      <c r="T6" s="56"/>
      <c r="U6" s="56"/>
      <c r="V6" s="56"/>
      <c r="W6" s="36"/>
      <c r="X6" s="62"/>
      <c r="Y6" s="4">
        <f t="shared" si="0"/>
        <v>0</v>
      </c>
    </row>
    <row r="7" spans="1:25" ht="15.75" x14ac:dyDescent="0.25">
      <c r="A7" s="8" t="s">
        <v>13</v>
      </c>
      <c r="B7" s="31">
        <v>45.75</v>
      </c>
      <c r="C7" s="31">
        <v>372.75</v>
      </c>
      <c r="D7" s="31">
        <v>196</v>
      </c>
      <c r="E7" s="31">
        <v>111.5</v>
      </c>
      <c r="F7" s="31"/>
      <c r="G7" s="31">
        <v>91</v>
      </c>
      <c r="H7" s="72">
        <v>1</v>
      </c>
      <c r="I7" s="72">
        <v>368.25</v>
      </c>
      <c r="J7" s="40">
        <v>203.5</v>
      </c>
      <c r="K7" s="40">
        <v>168.25</v>
      </c>
      <c r="L7" s="40">
        <v>803.5</v>
      </c>
      <c r="M7" s="40"/>
      <c r="N7" s="40">
        <v>1024</v>
      </c>
      <c r="O7" s="49">
        <v>961</v>
      </c>
      <c r="P7" s="49">
        <v>164.75</v>
      </c>
      <c r="Q7" s="49">
        <v>523</v>
      </c>
      <c r="R7" s="49">
        <v>374.5</v>
      </c>
      <c r="S7" s="56">
        <v>63.75</v>
      </c>
      <c r="T7" s="56">
        <v>3155</v>
      </c>
      <c r="U7" s="56">
        <v>13.5</v>
      </c>
      <c r="V7" s="56">
        <v>27.25</v>
      </c>
      <c r="W7" s="36"/>
      <c r="X7" s="62">
        <v>0.75</v>
      </c>
      <c r="Y7" s="4">
        <f t="shared" si="0"/>
        <v>8669</v>
      </c>
    </row>
    <row r="8" spans="1:25" ht="15.75" x14ac:dyDescent="0.25">
      <c r="A8" s="9" t="s">
        <v>5</v>
      </c>
      <c r="B8" s="31">
        <v>45.75</v>
      </c>
      <c r="C8" s="31">
        <v>372.75</v>
      </c>
      <c r="D8" s="31">
        <v>196</v>
      </c>
      <c r="E8" s="31">
        <v>111.5</v>
      </c>
      <c r="F8" s="31"/>
      <c r="G8" s="31">
        <v>91</v>
      </c>
      <c r="H8" s="72">
        <v>1</v>
      </c>
      <c r="I8" s="72">
        <v>368.25</v>
      </c>
      <c r="J8" s="40">
        <v>203.5</v>
      </c>
      <c r="K8" s="40">
        <v>168.25</v>
      </c>
      <c r="L8" s="40">
        <v>803.5</v>
      </c>
      <c r="M8" s="40"/>
      <c r="N8" s="40">
        <v>1024</v>
      </c>
      <c r="O8" s="49">
        <v>961</v>
      </c>
      <c r="P8" s="49">
        <v>164.75</v>
      </c>
      <c r="Q8" s="49">
        <v>523</v>
      </c>
      <c r="R8" s="49">
        <v>374.5</v>
      </c>
      <c r="S8" s="56">
        <v>63.75</v>
      </c>
      <c r="T8" s="56">
        <v>3155</v>
      </c>
      <c r="U8" s="56">
        <v>13.5</v>
      </c>
      <c r="V8" s="56">
        <v>27.25</v>
      </c>
      <c r="W8" s="36"/>
      <c r="X8" s="62">
        <v>0.75</v>
      </c>
      <c r="Y8" s="4">
        <f t="shared" si="0"/>
        <v>8669</v>
      </c>
    </row>
    <row r="9" spans="1:25" ht="15.75" x14ac:dyDescent="0.25">
      <c r="A9" s="10" t="s">
        <v>6</v>
      </c>
      <c r="B9" s="31"/>
      <c r="C9" s="31"/>
      <c r="D9" s="31"/>
      <c r="E9" s="31"/>
      <c r="F9" s="31"/>
      <c r="G9" s="31"/>
      <c r="H9" s="72"/>
      <c r="I9" s="72"/>
      <c r="J9" s="40"/>
      <c r="K9" s="40"/>
      <c r="L9" s="40"/>
      <c r="M9" s="40"/>
      <c r="N9" s="40"/>
      <c r="O9" s="49"/>
      <c r="P9" s="49"/>
      <c r="Q9" s="49"/>
      <c r="R9" s="49"/>
      <c r="S9" s="56"/>
      <c r="T9" s="56"/>
      <c r="U9" s="56"/>
      <c r="V9" s="56"/>
      <c r="W9" s="36"/>
      <c r="X9" s="62"/>
      <c r="Y9" s="4">
        <f t="shared" si="0"/>
        <v>0</v>
      </c>
    </row>
    <row r="10" spans="1:25" ht="15.75" x14ac:dyDescent="0.25">
      <c r="A10" s="7" t="s">
        <v>7</v>
      </c>
      <c r="B10" s="31"/>
      <c r="C10" s="31"/>
      <c r="D10" s="31"/>
      <c r="E10" s="31"/>
      <c r="F10" s="31"/>
      <c r="G10" s="31"/>
      <c r="H10" s="72"/>
      <c r="I10" s="72"/>
      <c r="J10" s="40"/>
      <c r="K10" s="40"/>
      <c r="L10" s="40"/>
      <c r="M10" s="40"/>
      <c r="N10" s="40"/>
      <c r="O10" s="49"/>
      <c r="P10" s="49"/>
      <c r="Q10" s="49"/>
      <c r="R10" s="49"/>
      <c r="S10" s="56"/>
      <c r="T10" s="56"/>
      <c r="U10" s="56"/>
      <c r="V10" s="56"/>
      <c r="W10" s="36"/>
      <c r="X10" s="62"/>
      <c r="Y10" s="4">
        <f t="shared" si="0"/>
        <v>0</v>
      </c>
    </row>
    <row r="11" spans="1:25" ht="15.75" x14ac:dyDescent="0.25">
      <c r="A11" s="8" t="s">
        <v>8</v>
      </c>
      <c r="B11" s="31"/>
      <c r="C11" s="31"/>
      <c r="D11" s="31"/>
      <c r="E11" s="31"/>
      <c r="F11" s="31"/>
      <c r="G11" s="31"/>
      <c r="H11" s="72"/>
      <c r="I11" s="72"/>
      <c r="J11" s="40"/>
      <c r="K11" s="40"/>
      <c r="L11" s="40"/>
      <c r="M11" s="40"/>
      <c r="N11" s="40"/>
      <c r="O11" s="49"/>
      <c r="P11" s="49"/>
      <c r="Q11" s="49"/>
      <c r="R11" s="49"/>
      <c r="S11" s="56"/>
      <c r="T11" s="56"/>
      <c r="U11" s="56"/>
      <c r="V11" s="56"/>
      <c r="W11" s="36"/>
      <c r="X11" s="62"/>
      <c r="Y11" s="4">
        <f t="shared" si="0"/>
        <v>0</v>
      </c>
    </row>
    <row r="12" spans="1:25" ht="15.75" x14ac:dyDescent="0.25">
      <c r="A12" s="9" t="s">
        <v>9</v>
      </c>
      <c r="B12" s="31"/>
      <c r="C12" s="31"/>
      <c r="D12" s="31"/>
      <c r="E12" s="31"/>
      <c r="F12" s="31"/>
      <c r="G12" s="31"/>
      <c r="H12" s="72"/>
      <c r="I12" s="72"/>
      <c r="J12" s="40"/>
      <c r="K12" s="40"/>
      <c r="L12" s="40"/>
      <c r="M12" s="40"/>
      <c r="N12" s="40"/>
      <c r="O12" s="49"/>
      <c r="P12" s="49"/>
      <c r="Q12" s="49"/>
      <c r="R12" s="49"/>
      <c r="S12" s="56"/>
      <c r="T12" s="56"/>
      <c r="U12" s="56"/>
      <c r="V12" s="56"/>
      <c r="W12" s="36"/>
      <c r="X12" s="62"/>
      <c r="Y12" s="4">
        <f t="shared" si="0"/>
        <v>0</v>
      </c>
    </row>
    <row r="13" spans="1:25" ht="15.75" x14ac:dyDescent="0.25">
      <c r="A13" s="8" t="s">
        <v>14</v>
      </c>
      <c r="B13" s="31"/>
      <c r="C13" s="31">
        <v>177.5</v>
      </c>
      <c r="D13" s="31">
        <v>0.5</v>
      </c>
      <c r="E13" s="31">
        <v>0.75</v>
      </c>
      <c r="F13" s="31">
        <v>29.25</v>
      </c>
      <c r="G13" s="31">
        <v>65.75</v>
      </c>
      <c r="H13" s="72">
        <v>99.75</v>
      </c>
      <c r="I13" s="72">
        <v>32.25</v>
      </c>
      <c r="J13" s="40">
        <v>432.25</v>
      </c>
      <c r="K13" s="40">
        <v>614.5</v>
      </c>
      <c r="L13" s="40">
        <v>1323</v>
      </c>
      <c r="M13" s="40">
        <v>141.25</v>
      </c>
      <c r="N13" s="40">
        <v>527.5</v>
      </c>
      <c r="O13" s="49">
        <v>555</v>
      </c>
      <c r="P13" s="49">
        <v>344.25</v>
      </c>
      <c r="Q13" s="49">
        <v>106.25</v>
      </c>
      <c r="R13" s="49">
        <v>1329.75</v>
      </c>
      <c r="S13" s="56"/>
      <c r="T13" s="56"/>
      <c r="U13" s="56">
        <v>2869</v>
      </c>
      <c r="V13" s="56"/>
      <c r="W13" s="36">
        <v>20.25</v>
      </c>
      <c r="X13" s="62">
        <v>0.25</v>
      </c>
      <c r="Y13" s="4">
        <f t="shared" si="0"/>
        <v>8669</v>
      </c>
    </row>
    <row r="14" spans="1:25" ht="15.75" x14ac:dyDescent="0.25">
      <c r="A14" s="9" t="s">
        <v>10</v>
      </c>
      <c r="B14" s="31"/>
      <c r="C14" s="31">
        <v>-177.5</v>
      </c>
      <c r="D14" s="31">
        <v>-0.5</v>
      </c>
      <c r="E14" s="31">
        <v>-0.75</v>
      </c>
      <c r="F14" s="31">
        <v>-29.25</v>
      </c>
      <c r="G14" s="31">
        <v>-65.75</v>
      </c>
      <c r="H14" s="72">
        <v>-99.75</v>
      </c>
      <c r="I14" s="72">
        <v>-32.25</v>
      </c>
      <c r="J14" s="40">
        <v>-432.25</v>
      </c>
      <c r="K14" s="40">
        <v>-614.5</v>
      </c>
      <c r="L14" s="40">
        <v>-1323</v>
      </c>
      <c r="M14" s="40">
        <v>-141.25</v>
      </c>
      <c r="N14" s="40">
        <v>-527.5</v>
      </c>
      <c r="O14" s="49">
        <v>-555</v>
      </c>
      <c r="P14" s="49">
        <v>-344.25</v>
      </c>
      <c r="Q14" s="49">
        <v>-106.25</v>
      </c>
      <c r="R14" s="49">
        <v>-1329.75</v>
      </c>
      <c r="S14" s="56"/>
      <c r="T14" s="56"/>
      <c r="U14" s="56">
        <v>-2869</v>
      </c>
      <c r="V14" s="56"/>
      <c r="W14" s="36">
        <v>-20.25</v>
      </c>
      <c r="X14" s="62">
        <v>-0.25</v>
      </c>
      <c r="Y14" s="4">
        <f t="shared" si="0"/>
        <v>-8669</v>
      </c>
    </row>
    <row r="15" spans="1:25" ht="15.75" x14ac:dyDescent="0.25">
      <c r="A15" s="12" t="s">
        <v>15</v>
      </c>
      <c r="B15" s="31">
        <v>45.75</v>
      </c>
      <c r="C15" s="31">
        <v>195.25</v>
      </c>
      <c r="D15" s="31">
        <v>195.5</v>
      </c>
      <c r="E15" s="31">
        <v>110.75</v>
      </c>
      <c r="F15" s="31">
        <v>-29.25</v>
      </c>
      <c r="G15" s="31">
        <v>25.25</v>
      </c>
      <c r="H15" s="72">
        <v>-98.75</v>
      </c>
      <c r="I15" s="72">
        <v>336</v>
      </c>
      <c r="J15" s="40">
        <v>-228.75</v>
      </c>
      <c r="K15" s="40">
        <v>-446.25</v>
      </c>
      <c r="L15" s="40">
        <v>-519.5</v>
      </c>
      <c r="M15" s="40">
        <v>-141.25</v>
      </c>
      <c r="N15" s="40">
        <v>496.5</v>
      </c>
      <c r="O15" s="49">
        <v>406</v>
      </c>
      <c r="P15" s="49">
        <v>-179.5</v>
      </c>
      <c r="Q15" s="49">
        <v>416.75</v>
      </c>
      <c r="R15" s="49">
        <v>-955.25</v>
      </c>
      <c r="S15" s="56">
        <v>63.75</v>
      </c>
      <c r="T15" s="56">
        <v>3155</v>
      </c>
      <c r="U15" s="56">
        <v>-2855.5</v>
      </c>
      <c r="V15" s="56">
        <v>27.25</v>
      </c>
      <c r="W15" s="36">
        <v>-20.25</v>
      </c>
      <c r="X15" s="62">
        <v>0.5</v>
      </c>
      <c r="Y15" s="4">
        <f t="shared" si="0"/>
        <v>0</v>
      </c>
    </row>
    <row r="16" spans="1:25" ht="15.75" x14ac:dyDescent="0.25">
      <c r="A16" s="11" t="s">
        <v>11</v>
      </c>
      <c r="B16" s="32">
        <v>45.75</v>
      </c>
      <c r="C16" s="32">
        <v>2641.5</v>
      </c>
      <c r="D16" s="32">
        <v>274.75</v>
      </c>
      <c r="E16" s="32">
        <v>194.25</v>
      </c>
      <c r="F16" s="32"/>
      <c r="G16" s="32">
        <v>91</v>
      </c>
      <c r="H16" s="73">
        <v>93.5</v>
      </c>
      <c r="I16" s="73">
        <v>817.5</v>
      </c>
      <c r="J16" s="42">
        <v>476.75</v>
      </c>
      <c r="K16" s="42">
        <v>488</v>
      </c>
      <c r="L16" s="42">
        <v>3057.5</v>
      </c>
      <c r="M16" s="42"/>
      <c r="N16" s="42">
        <v>1756</v>
      </c>
      <c r="O16" s="50">
        <v>1826.75</v>
      </c>
      <c r="P16" s="50">
        <v>371</v>
      </c>
      <c r="Q16" s="50">
        <v>582.5</v>
      </c>
      <c r="R16" s="50">
        <v>485.25</v>
      </c>
      <c r="S16" s="57">
        <v>63.75</v>
      </c>
      <c r="T16" s="57">
        <v>3155</v>
      </c>
      <c r="U16" s="57">
        <v>1202</v>
      </c>
      <c r="V16" s="57">
        <v>27.25</v>
      </c>
      <c r="W16" s="37">
        <v>25.25</v>
      </c>
      <c r="X16" s="63">
        <v>9</v>
      </c>
      <c r="Y16" s="4">
        <f t="shared" si="0"/>
        <v>17684.25</v>
      </c>
    </row>
    <row r="17" spans="1:25" x14ac:dyDescent="0.25">
      <c r="A17" s="47" t="s">
        <v>71</v>
      </c>
      <c r="B17" s="33"/>
      <c r="C17" s="33"/>
      <c r="D17" s="33"/>
      <c r="E17" s="33"/>
      <c r="F17" s="33"/>
      <c r="G17" s="33"/>
      <c r="H17" s="74"/>
      <c r="I17" s="75">
        <f>B15+C15+E15+D15+G15+H15+I15+F15</f>
        <v>780.5</v>
      </c>
      <c r="J17" s="43"/>
      <c r="K17" s="43"/>
      <c r="L17" s="43"/>
      <c r="M17" s="43"/>
      <c r="N17" s="46">
        <f>J15+K15+L15+N15+M15</f>
        <v>-839.25</v>
      </c>
      <c r="O17" s="51"/>
      <c r="P17" s="51"/>
      <c r="Q17" s="51"/>
      <c r="R17" s="54">
        <f>O15+P15+Q15+R15</f>
        <v>-312</v>
      </c>
      <c r="S17" s="58"/>
      <c r="T17" s="58"/>
      <c r="U17" s="58"/>
      <c r="V17" s="61">
        <f>S15+T15+U15+V15</f>
        <v>390.5</v>
      </c>
      <c r="W17" s="64">
        <f>W15</f>
        <v>-20.25</v>
      </c>
      <c r="X17" s="67">
        <f>X15</f>
        <v>0.5</v>
      </c>
    </row>
    <row r="18" spans="1:25" x14ac:dyDescent="0.25">
      <c r="A18" s="47" t="s">
        <v>70</v>
      </c>
      <c r="B18" s="33"/>
      <c r="C18" s="33"/>
      <c r="D18" s="33"/>
      <c r="E18" s="33"/>
      <c r="F18" s="33"/>
      <c r="G18" s="33"/>
      <c r="H18" s="74"/>
      <c r="I18" s="75">
        <f>B16+C16+D16+E16+G16+H16+I16</f>
        <v>4158.25</v>
      </c>
      <c r="J18" s="43"/>
      <c r="K18" s="43"/>
      <c r="L18" s="43"/>
      <c r="M18" s="43"/>
      <c r="N18" s="46">
        <f>J16+K16+L16+N16</f>
        <v>5778.25</v>
      </c>
      <c r="O18" s="51"/>
      <c r="P18" s="51"/>
      <c r="Q18" s="51"/>
      <c r="R18" s="54">
        <f>O16+P16+Q16+R16</f>
        <v>3265.5</v>
      </c>
      <c r="S18" s="58"/>
      <c r="T18" s="58"/>
      <c r="U18" s="58"/>
      <c r="V18" s="61">
        <f>S16+T16+U16+V16</f>
        <v>4448</v>
      </c>
      <c r="W18" s="64">
        <f>W16</f>
        <v>25.25</v>
      </c>
      <c r="X18" s="67">
        <f>X16</f>
        <v>9</v>
      </c>
    </row>
    <row r="19" spans="1:25" x14ac:dyDescent="0.25">
      <c r="A19" s="47" t="s">
        <v>72</v>
      </c>
      <c r="B19" s="33"/>
      <c r="C19" s="33"/>
      <c r="D19" s="33"/>
      <c r="E19" s="33"/>
      <c r="F19" s="33"/>
      <c r="G19" s="33"/>
      <c r="H19" s="74"/>
      <c r="I19" s="75">
        <f>I18/Y16*100</f>
        <v>23.513861204178859</v>
      </c>
      <c r="J19" s="43"/>
      <c r="K19" s="43"/>
      <c r="L19" s="43"/>
      <c r="M19" s="43"/>
      <c r="N19" s="46">
        <f>N18/Y16*100</f>
        <v>32.674555041915831</v>
      </c>
      <c r="O19" s="51"/>
      <c r="P19" s="51"/>
      <c r="Q19" s="51"/>
      <c r="R19" s="69">
        <f>R18/Y16*100</f>
        <v>18.465583782179056</v>
      </c>
      <c r="S19" s="58"/>
      <c r="T19" s="58"/>
      <c r="U19" s="58"/>
      <c r="V19" s="70">
        <f>V18/Y16*100</f>
        <v>25.152324808798788</v>
      </c>
      <c r="W19" s="64">
        <f>W18/Y16*100</f>
        <v>0.14278241938448055</v>
      </c>
      <c r="X19" s="67">
        <f>X18/Y16*100</f>
        <v>5.089274354298317E-2</v>
      </c>
    </row>
    <row r="20" spans="1:25" ht="15.75" x14ac:dyDescent="0.25">
      <c r="A20" s="22" t="s">
        <v>22</v>
      </c>
      <c r="B20" s="34"/>
      <c r="C20" s="34"/>
      <c r="D20" s="34"/>
      <c r="E20" s="34"/>
      <c r="F20" s="34"/>
      <c r="G20" s="34"/>
      <c r="H20" s="76"/>
      <c r="I20" s="76"/>
      <c r="J20" s="44"/>
      <c r="K20" s="44"/>
      <c r="L20" s="44"/>
      <c r="M20" s="44"/>
      <c r="N20" s="44"/>
      <c r="O20" s="52"/>
      <c r="P20" s="52"/>
      <c r="Q20" s="52"/>
      <c r="R20" s="52"/>
      <c r="S20" s="59"/>
      <c r="T20" s="59"/>
      <c r="U20" s="59"/>
      <c r="V20" s="59"/>
      <c r="W20" s="38"/>
      <c r="X20" s="65"/>
      <c r="Y20" s="23"/>
    </row>
    <row r="21" spans="1:25" x14ac:dyDescent="0.25">
      <c r="A21" s="25" t="s">
        <v>23</v>
      </c>
      <c r="B21" s="35">
        <f t="shared" ref="B21:S21" si="1">IFERROR(B8/B2,0)</f>
        <v>0</v>
      </c>
      <c r="C21" s="35">
        <f t="shared" si="1"/>
        <v>0.15237608584568216</v>
      </c>
      <c r="D21" s="35">
        <f t="shared" si="1"/>
        <v>2.4731861198738172</v>
      </c>
      <c r="E21" s="35">
        <f t="shared" si="1"/>
        <v>1.3353293413173652</v>
      </c>
      <c r="F21" s="35">
        <f t="shared" si="1"/>
        <v>0</v>
      </c>
      <c r="G21" s="35">
        <f t="shared" si="1"/>
        <v>1.3840304182509506</v>
      </c>
      <c r="H21" s="77">
        <f t="shared" si="1"/>
        <v>5.2015604681404422E-3</v>
      </c>
      <c r="I21" s="77">
        <f t="shared" si="1"/>
        <v>0.76479750778816202</v>
      </c>
      <c r="J21" s="45">
        <f t="shared" si="1"/>
        <v>0.28844790928419561</v>
      </c>
      <c r="K21" s="45">
        <f t="shared" si="1"/>
        <v>0.1800909820711801</v>
      </c>
      <c r="L21" s="45">
        <f t="shared" si="1"/>
        <v>0.22462957785854068</v>
      </c>
      <c r="M21" s="45">
        <f t="shared" si="1"/>
        <v>0</v>
      </c>
      <c r="N21" s="45">
        <f t="shared" si="1"/>
        <v>0.81302104009527587</v>
      </c>
      <c r="O21" s="53">
        <f t="shared" si="1"/>
        <v>0.67640330811191274</v>
      </c>
      <c r="P21" s="53">
        <f t="shared" si="1"/>
        <v>0.29927338782924612</v>
      </c>
      <c r="Q21" s="53">
        <f t="shared" si="1"/>
        <v>3.1553544494720964</v>
      </c>
      <c r="R21" s="53">
        <f>IFERROR(R8/R2,0)</f>
        <v>0.25997917389795211</v>
      </c>
      <c r="S21" s="60">
        <f t="shared" si="1"/>
        <v>0</v>
      </c>
      <c r="T21" s="60">
        <f>IFERROR(T8/T2,0)</f>
        <v>0</v>
      </c>
      <c r="U21" s="60">
        <f>IFERROR(U8/U2,0)</f>
        <v>3.3271719038817007E-3</v>
      </c>
      <c r="V21" s="60">
        <f>IFERROR(V8/V2,0)</f>
        <v>0</v>
      </c>
      <c r="W21" s="39">
        <f>IFERROR(W8/W2,0)</f>
        <v>0</v>
      </c>
      <c r="X21" s="66">
        <f>IFERROR(X8/X2,0)</f>
        <v>8.8235294117647065E-2</v>
      </c>
      <c r="Y21" s="24"/>
    </row>
    <row r="22" spans="1:25" ht="15.75" x14ac:dyDescent="0.25">
      <c r="A22" s="26" t="s">
        <v>24</v>
      </c>
      <c r="B22" s="34">
        <f t="shared" ref="B22:S22" si="2">IFERROR(B14/B2,0)</f>
        <v>0</v>
      </c>
      <c r="C22" s="34">
        <f t="shared" si="2"/>
        <v>-7.2560040878896268E-2</v>
      </c>
      <c r="D22" s="34">
        <f t="shared" si="2"/>
        <v>-6.3091482649842269E-3</v>
      </c>
      <c r="E22" s="34">
        <f t="shared" si="2"/>
        <v>-8.9820359281437123E-3</v>
      </c>
      <c r="F22" s="34">
        <f t="shared" si="2"/>
        <v>-1</v>
      </c>
      <c r="G22" s="34">
        <f t="shared" si="2"/>
        <v>-1</v>
      </c>
      <c r="H22" s="76">
        <f t="shared" si="2"/>
        <v>-0.51885565669700906</v>
      </c>
      <c r="I22" s="76">
        <f t="shared" si="2"/>
        <v>-6.6978193146417439E-2</v>
      </c>
      <c r="J22" s="44">
        <f t="shared" si="2"/>
        <v>-0.61268603827072998</v>
      </c>
      <c r="K22" s="44">
        <f t="shared" si="2"/>
        <v>-0.6577468557666577</v>
      </c>
      <c r="L22" s="44">
        <f t="shared" si="2"/>
        <v>-0.36986301369863012</v>
      </c>
      <c r="M22" s="44">
        <f t="shared" si="2"/>
        <v>-1</v>
      </c>
      <c r="N22" s="44">
        <f t="shared" si="2"/>
        <v>-0.41881699086939261</v>
      </c>
      <c r="O22" s="52">
        <f t="shared" si="2"/>
        <v>-0.39063874714059477</v>
      </c>
      <c r="P22" s="52">
        <f t="shared" si="2"/>
        <v>-0.62534059945504084</v>
      </c>
      <c r="Q22" s="52">
        <f t="shared" si="2"/>
        <v>-0.64102564102564108</v>
      </c>
      <c r="R22" s="52">
        <f>IFERROR(R14/R2,0)</f>
        <v>-0.92311697327316899</v>
      </c>
      <c r="S22" s="59">
        <f t="shared" si="2"/>
        <v>0</v>
      </c>
      <c r="T22" s="59">
        <f>IFERROR(T14/T2,0)</f>
        <v>0</v>
      </c>
      <c r="U22" s="59">
        <f>IFERROR(U14/U2,0)</f>
        <v>-0.70708564386937767</v>
      </c>
      <c r="V22" s="59">
        <f>IFERROR(V14/V2,0)</f>
        <v>0</v>
      </c>
      <c r="W22" s="38">
        <f>IFERROR(W14/W2,0)</f>
        <v>-0.44505494505494503</v>
      </c>
      <c r="X22" s="65">
        <f>IFERROR(X14/X2,0)</f>
        <v>-2.9411764705882353E-2</v>
      </c>
      <c r="Y22" s="23"/>
    </row>
    <row r="23" spans="1:25" x14ac:dyDescent="0.25">
      <c r="A23" s="25" t="s">
        <v>25</v>
      </c>
      <c r="B23" s="35">
        <f t="shared" ref="B23:S23" si="3">IFERROR((B2-B16)/B2,0)</f>
        <v>0</v>
      </c>
      <c r="C23" s="35">
        <f t="shared" si="3"/>
        <v>-7.981604496678589E-2</v>
      </c>
      <c r="D23" s="35">
        <f t="shared" si="3"/>
        <v>-2.466876971608833</v>
      </c>
      <c r="E23" s="35">
        <f t="shared" si="3"/>
        <v>-1.3263473053892216</v>
      </c>
      <c r="F23" s="35">
        <f t="shared" si="3"/>
        <v>1</v>
      </c>
      <c r="G23" s="35">
        <f t="shared" si="3"/>
        <v>-0.38403041825095058</v>
      </c>
      <c r="H23" s="77">
        <f t="shared" si="3"/>
        <v>0.51365409622886871</v>
      </c>
      <c r="I23" s="77">
        <f t="shared" si="3"/>
        <v>-0.69781931464174451</v>
      </c>
      <c r="J23" s="45">
        <f t="shared" si="3"/>
        <v>0.32423812898653437</v>
      </c>
      <c r="K23" s="45">
        <f t="shared" si="3"/>
        <v>0.47765587369547763</v>
      </c>
      <c r="L23" s="45">
        <f t="shared" si="3"/>
        <v>0.14523343584008946</v>
      </c>
      <c r="M23" s="45">
        <f t="shared" si="3"/>
        <v>1</v>
      </c>
      <c r="N23" s="45">
        <f t="shared" si="3"/>
        <v>-0.39420404922588331</v>
      </c>
      <c r="O23" s="53">
        <f t="shared" si="3"/>
        <v>-0.28576456097131797</v>
      </c>
      <c r="P23" s="53">
        <f t="shared" si="3"/>
        <v>0.32606721162579472</v>
      </c>
      <c r="Q23" s="53">
        <f t="shared" si="3"/>
        <v>-2.5143288084464555</v>
      </c>
      <c r="R23" s="53">
        <f>IFERROR((R2-R16)/R2,0)</f>
        <v>0.66313779937521689</v>
      </c>
      <c r="S23" s="60">
        <f t="shared" si="3"/>
        <v>0</v>
      </c>
      <c r="T23" s="60">
        <f>IFERROR((T2-T16)/T2,0)</f>
        <v>0</v>
      </c>
      <c r="U23" s="60">
        <f>IFERROR((U2-U16)/U2,0)</f>
        <v>0.70375847196549601</v>
      </c>
      <c r="V23" s="60">
        <f>IFERROR((V2-V16)/V2,0)</f>
        <v>0</v>
      </c>
      <c r="W23" s="39">
        <f>IFERROR((W2-W16)/W2,0)</f>
        <v>0.44505494505494503</v>
      </c>
      <c r="X23" s="66">
        <f>IFERROR((X2-X16)/X2,0)</f>
        <v>-5.8823529411764705E-2</v>
      </c>
      <c r="Y23" s="24"/>
    </row>
    <row r="24" spans="1:25" ht="15.75" x14ac:dyDescent="0.2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6" spans="1:25" ht="15.75" x14ac:dyDescent="0.25">
      <c r="A26" s="12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09.25" x14ac:dyDescent="0.25">
      <c r="A27" s="20"/>
      <c r="B27" s="20" t="s">
        <v>34</v>
      </c>
      <c r="C27" s="20" t="s">
        <v>35</v>
      </c>
      <c r="D27" s="20" t="s">
        <v>38</v>
      </c>
      <c r="E27" s="20" t="s">
        <v>46</v>
      </c>
      <c r="F27" s="20" t="s">
        <v>36</v>
      </c>
      <c r="G27" s="20" t="s">
        <v>33</v>
      </c>
      <c r="H27" s="20" t="s">
        <v>37</v>
      </c>
      <c r="I27" s="20" t="s">
        <v>49</v>
      </c>
      <c r="J27" s="20" t="s">
        <v>43</v>
      </c>
      <c r="K27" s="20" t="s">
        <v>31</v>
      </c>
      <c r="L27" s="20" t="s">
        <v>44</v>
      </c>
      <c r="M27" s="20" t="s">
        <v>42</v>
      </c>
      <c r="N27" s="28" t="s">
        <v>67</v>
      </c>
      <c r="O27" s="20" t="s">
        <v>32</v>
      </c>
      <c r="P27" s="20" t="s">
        <v>40</v>
      </c>
      <c r="Q27" s="20" t="s">
        <v>29</v>
      </c>
      <c r="R27" s="20" t="s">
        <v>50</v>
      </c>
      <c r="S27" s="20" t="s">
        <v>30</v>
      </c>
      <c r="T27" s="20" t="s">
        <v>41</v>
      </c>
      <c r="U27" s="20" t="s">
        <v>45</v>
      </c>
      <c r="V27" s="20" t="s">
        <v>48</v>
      </c>
      <c r="W27" s="20" t="s">
        <v>51</v>
      </c>
      <c r="X27" s="20" t="s">
        <v>47</v>
      </c>
      <c r="Y27" s="20" t="s">
        <v>52</v>
      </c>
    </row>
    <row r="28" spans="1:25" x14ac:dyDescent="0.25">
      <c r="A28" t="s">
        <v>29</v>
      </c>
      <c r="C28" s="68">
        <v>17.75</v>
      </c>
      <c r="E28">
        <v>0.5</v>
      </c>
      <c r="I28">
        <v>9.75</v>
      </c>
      <c r="L28">
        <v>1.75</v>
      </c>
      <c r="N28">
        <v>2.75</v>
      </c>
      <c r="O28" s="68">
        <v>52.75</v>
      </c>
      <c r="P28">
        <v>21</v>
      </c>
      <c r="Q28">
        <v>59.5</v>
      </c>
      <c r="Y28">
        <v>106.25</v>
      </c>
    </row>
    <row r="29" spans="1:25" x14ac:dyDescent="0.25">
      <c r="A29" t="s">
        <v>30</v>
      </c>
      <c r="Y29">
        <v>0</v>
      </c>
    </row>
    <row r="30" spans="1:25" x14ac:dyDescent="0.25">
      <c r="A30" t="s">
        <v>31</v>
      </c>
      <c r="C30" s="68">
        <v>124.25</v>
      </c>
      <c r="D30">
        <v>3.25</v>
      </c>
      <c r="E30">
        <v>33.5</v>
      </c>
      <c r="H30">
        <v>0.25</v>
      </c>
      <c r="I30">
        <v>12.25</v>
      </c>
      <c r="J30">
        <v>7</v>
      </c>
      <c r="K30">
        <v>319.75</v>
      </c>
      <c r="L30">
        <v>91.5</v>
      </c>
      <c r="N30">
        <v>257.25</v>
      </c>
      <c r="O30">
        <v>3.75</v>
      </c>
      <c r="P30">
        <v>0.75</v>
      </c>
      <c r="Q30">
        <v>60.75</v>
      </c>
      <c r="R30">
        <v>9.75</v>
      </c>
      <c r="T30">
        <v>10.25</v>
      </c>
      <c r="Y30">
        <v>614.5</v>
      </c>
    </row>
    <row r="31" spans="1:25" x14ac:dyDescent="0.25">
      <c r="A31" t="s">
        <v>32</v>
      </c>
      <c r="C31">
        <v>0.25</v>
      </c>
      <c r="J31">
        <v>3.5</v>
      </c>
      <c r="L31">
        <v>12</v>
      </c>
      <c r="N31">
        <v>8.75</v>
      </c>
      <c r="O31">
        <v>865.75</v>
      </c>
      <c r="Q31" s="68">
        <v>112.5</v>
      </c>
      <c r="R31" s="68">
        <v>284.75</v>
      </c>
      <c r="T31">
        <v>133</v>
      </c>
      <c r="U31">
        <v>0.25</v>
      </c>
      <c r="Y31">
        <v>555</v>
      </c>
    </row>
    <row r="32" spans="1:25" x14ac:dyDescent="0.25">
      <c r="A32" t="s">
        <v>33</v>
      </c>
      <c r="I32">
        <v>65</v>
      </c>
      <c r="N32">
        <v>0.5</v>
      </c>
      <c r="T32">
        <v>0.25</v>
      </c>
      <c r="Y32">
        <v>65.75</v>
      </c>
    </row>
    <row r="33" spans="1:25" x14ac:dyDescent="0.25">
      <c r="A33" t="s">
        <v>34</v>
      </c>
      <c r="Y33">
        <v>0</v>
      </c>
    </row>
    <row r="34" spans="1:25" x14ac:dyDescent="0.25">
      <c r="A34" t="s">
        <v>35</v>
      </c>
      <c r="B34">
        <v>45.75</v>
      </c>
      <c r="C34">
        <v>2268.75</v>
      </c>
      <c r="D34">
        <v>88.5</v>
      </c>
      <c r="E34">
        <v>5.75</v>
      </c>
      <c r="H34">
        <v>0.75</v>
      </c>
      <c r="I34">
        <v>8</v>
      </c>
      <c r="J34">
        <v>1.75</v>
      </c>
      <c r="K34">
        <v>0.75</v>
      </c>
      <c r="L34">
        <v>22</v>
      </c>
      <c r="N34">
        <v>2.25</v>
      </c>
      <c r="P34">
        <v>2</v>
      </c>
      <c r="Y34">
        <v>177.5</v>
      </c>
    </row>
    <row r="35" spans="1:25" x14ac:dyDescent="0.25">
      <c r="A35" t="s">
        <v>36</v>
      </c>
      <c r="J35">
        <v>29</v>
      </c>
      <c r="Q35">
        <v>0.25</v>
      </c>
      <c r="Y35">
        <v>29.25</v>
      </c>
    </row>
    <row r="36" spans="1:25" x14ac:dyDescent="0.25">
      <c r="A36" t="s">
        <v>37</v>
      </c>
      <c r="C36">
        <v>58.75</v>
      </c>
      <c r="D36">
        <v>13.75</v>
      </c>
      <c r="E36">
        <v>27</v>
      </c>
      <c r="H36">
        <v>92.5</v>
      </c>
      <c r="K36">
        <v>0.25</v>
      </c>
      <c r="Y36">
        <v>99.75</v>
      </c>
    </row>
    <row r="37" spans="1:25" x14ac:dyDescent="0.25">
      <c r="A37" t="s">
        <v>38</v>
      </c>
      <c r="D37">
        <v>78.75</v>
      </c>
      <c r="G37">
        <v>0.5</v>
      </c>
      <c r="Y37">
        <v>0.5</v>
      </c>
    </row>
    <row r="38" spans="1:25" ht="45" x14ac:dyDescent="0.25">
      <c r="A38" s="29" t="s">
        <v>68</v>
      </c>
      <c r="C38">
        <v>25</v>
      </c>
      <c r="J38">
        <v>17.5</v>
      </c>
      <c r="L38">
        <v>330.25</v>
      </c>
      <c r="N38">
        <v>732</v>
      </c>
      <c r="O38">
        <v>27</v>
      </c>
      <c r="P38">
        <v>15.25</v>
      </c>
      <c r="Q38">
        <v>71.5</v>
      </c>
      <c r="R38">
        <v>0.5</v>
      </c>
      <c r="T38">
        <v>40.5</v>
      </c>
      <c r="Y38">
        <v>527.5</v>
      </c>
    </row>
    <row r="39" spans="1:25" x14ac:dyDescent="0.25">
      <c r="A39" t="s">
        <v>40</v>
      </c>
      <c r="C39">
        <v>4.75</v>
      </c>
      <c r="J39">
        <v>12</v>
      </c>
      <c r="L39">
        <v>33.5</v>
      </c>
      <c r="N39">
        <v>75.75</v>
      </c>
      <c r="O39">
        <v>61.25</v>
      </c>
      <c r="P39">
        <v>206.25</v>
      </c>
      <c r="Q39">
        <v>118.25</v>
      </c>
      <c r="R39">
        <v>38.75</v>
      </c>
      <c r="Y39">
        <v>344.25</v>
      </c>
    </row>
    <row r="40" spans="1:25" x14ac:dyDescent="0.25">
      <c r="A40" t="s">
        <v>41</v>
      </c>
      <c r="Y40">
        <v>0</v>
      </c>
    </row>
    <row r="41" spans="1:25" x14ac:dyDescent="0.25">
      <c r="A41" t="s">
        <v>42</v>
      </c>
      <c r="L41">
        <v>1</v>
      </c>
      <c r="N41">
        <v>1.25</v>
      </c>
      <c r="Q41">
        <v>1</v>
      </c>
      <c r="R41">
        <v>5.25</v>
      </c>
      <c r="T41">
        <v>132.75</v>
      </c>
      <c r="Y41">
        <v>141.25</v>
      </c>
    </row>
    <row r="42" spans="1:25" x14ac:dyDescent="0.25">
      <c r="A42" t="s">
        <v>43</v>
      </c>
      <c r="C42">
        <v>3.5</v>
      </c>
      <c r="D42">
        <v>12</v>
      </c>
      <c r="E42">
        <v>9</v>
      </c>
      <c r="G42">
        <v>32.25</v>
      </c>
      <c r="I42">
        <v>85.75</v>
      </c>
      <c r="J42">
        <v>273.25</v>
      </c>
      <c r="K42">
        <v>20.75</v>
      </c>
      <c r="L42">
        <v>234</v>
      </c>
      <c r="N42">
        <v>3.5</v>
      </c>
      <c r="O42">
        <v>7.75</v>
      </c>
      <c r="P42">
        <v>16.5</v>
      </c>
      <c r="Q42">
        <v>7.25</v>
      </c>
      <c r="Y42">
        <v>432.25</v>
      </c>
    </row>
    <row r="43" spans="1:25" x14ac:dyDescent="0.25">
      <c r="A43" t="s">
        <v>44</v>
      </c>
      <c r="C43">
        <v>137.75</v>
      </c>
      <c r="D43">
        <v>60.5</v>
      </c>
      <c r="E43">
        <v>35.75</v>
      </c>
      <c r="G43">
        <v>58.25</v>
      </c>
      <c r="I43">
        <v>187</v>
      </c>
      <c r="J43">
        <v>132.75</v>
      </c>
      <c r="K43">
        <v>138.25</v>
      </c>
      <c r="L43">
        <v>2254</v>
      </c>
      <c r="N43">
        <v>461.75</v>
      </c>
      <c r="O43">
        <v>27.25</v>
      </c>
      <c r="P43">
        <v>43.5</v>
      </c>
      <c r="Q43">
        <v>15.25</v>
      </c>
      <c r="R43">
        <v>7</v>
      </c>
      <c r="T43">
        <v>17.75</v>
      </c>
      <c r="X43">
        <v>0.25</v>
      </c>
      <c r="Y43">
        <v>1323</v>
      </c>
    </row>
    <row r="44" spans="1:25" x14ac:dyDescent="0.25">
      <c r="A44" t="s">
        <v>45</v>
      </c>
      <c r="L44">
        <v>19</v>
      </c>
      <c r="N44">
        <v>19</v>
      </c>
      <c r="O44">
        <v>83.75</v>
      </c>
      <c r="Q44">
        <v>7.25</v>
      </c>
      <c r="R44">
        <v>27.5</v>
      </c>
      <c r="S44">
        <v>63.75</v>
      </c>
      <c r="T44">
        <v>2621.5</v>
      </c>
      <c r="U44">
        <v>1188.5</v>
      </c>
      <c r="V44">
        <v>27.25</v>
      </c>
      <c r="Y44">
        <v>2869</v>
      </c>
    </row>
    <row r="45" spans="1:25" ht="30" x14ac:dyDescent="0.25">
      <c r="A45" s="29" t="s">
        <v>69</v>
      </c>
      <c r="E45">
        <v>82.75</v>
      </c>
      <c r="K45">
        <v>0.75</v>
      </c>
      <c r="Y45">
        <v>0.75</v>
      </c>
    </row>
    <row r="46" spans="1:25" x14ac:dyDescent="0.25">
      <c r="A46" t="s">
        <v>47</v>
      </c>
      <c r="I46">
        <v>0.25</v>
      </c>
      <c r="X46">
        <v>8.25</v>
      </c>
      <c r="Y46">
        <v>0.25</v>
      </c>
    </row>
    <row r="47" spans="1:25" x14ac:dyDescent="0.25">
      <c r="A47" t="s">
        <v>48</v>
      </c>
      <c r="Y47">
        <v>0</v>
      </c>
    </row>
    <row r="48" spans="1:25" x14ac:dyDescent="0.25">
      <c r="A48" t="s">
        <v>49</v>
      </c>
      <c r="C48">
        <v>0.75</v>
      </c>
      <c r="D48">
        <v>18</v>
      </c>
      <c r="I48">
        <v>449.25</v>
      </c>
      <c r="K48">
        <v>7.25</v>
      </c>
      <c r="L48">
        <v>0.75</v>
      </c>
      <c r="N48">
        <v>1.25</v>
      </c>
      <c r="P48">
        <v>1</v>
      </c>
      <c r="Q48">
        <v>0.25</v>
      </c>
      <c r="R48">
        <v>1</v>
      </c>
      <c r="T48">
        <v>1.5</v>
      </c>
      <c r="X48">
        <v>0.5</v>
      </c>
      <c r="Y48">
        <v>32.25</v>
      </c>
    </row>
    <row r="49" spans="1:25" x14ac:dyDescent="0.25">
      <c r="A49" t="s">
        <v>50</v>
      </c>
      <c r="I49">
        <v>0.25</v>
      </c>
      <c r="K49">
        <v>0.25</v>
      </c>
      <c r="L49">
        <v>57.75</v>
      </c>
      <c r="N49">
        <v>190</v>
      </c>
      <c r="O49">
        <v>697.5</v>
      </c>
      <c r="P49">
        <v>64.75</v>
      </c>
      <c r="Q49">
        <v>128.75</v>
      </c>
      <c r="R49">
        <v>110.75</v>
      </c>
      <c r="T49">
        <v>190.5</v>
      </c>
      <c r="Y49">
        <v>1329.75</v>
      </c>
    </row>
    <row r="50" spans="1:25" x14ac:dyDescent="0.25">
      <c r="A50" t="s">
        <v>51</v>
      </c>
      <c r="T50">
        <v>7</v>
      </c>
      <c r="U50">
        <v>13.25</v>
      </c>
      <c r="W50">
        <v>25.25</v>
      </c>
      <c r="Y50">
        <v>20.25</v>
      </c>
    </row>
    <row r="51" spans="1:25" ht="15.75" thickBot="1" x14ac:dyDescent="0.3">
      <c r="A51" t="s">
        <v>53</v>
      </c>
      <c r="B51" s="78">
        <v>45.75</v>
      </c>
      <c r="C51" s="78">
        <v>372.75</v>
      </c>
      <c r="D51" s="78">
        <v>196</v>
      </c>
      <c r="E51" s="78">
        <v>111.5</v>
      </c>
      <c r="F51" s="78">
        <v>0</v>
      </c>
      <c r="G51" s="78">
        <v>91</v>
      </c>
      <c r="H51" s="78">
        <v>1</v>
      </c>
      <c r="I51" s="78">
        <v>368.25</v>
      </c>
      <c r="J51" s="78">
        <v>203.5</v>
      </c>
      <c r="K51" s="78">
        <v>168.25</v>
      </c>
      <c r="L51" s="78">
        <v>803.5</v>
      </c>
      <c r="M51" s="78">
        <v>0</v>
      </c>
      <c r="N51" s="78">
        <v>1024</v>
      </c>
      <c r="O51" s="78">
        <v>961</v>
      </c>
      <c r="P51" s="78">
        <v>164.75</v>
      </c>
      <c r="Q51" s="78">
        <v>523</v>
      </c>
      <c r="R51" s="78">
        <v>374.5</v>
      </c>
      <c r="S51" s="78">
        <v>63.75</v>
      </c>
      <c r="T51" s="78">
        <v>3155</v>
      </c>
      <c r="U51" s="78">
        <v>13.5</v>
      </c>
      <c r="V51" s="78">
        <v>27.25</v>
      </c>
      <c r="W51" s="78">
        <v>0</v>
      </c>
      <c r="X51" s="78">
        <v>0.75</v>
      </c>
      <c r="Y51" s="78"/>
    </row>
    <row r="52" spans="1:2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9B35-5F88-437C-91CA-5379FE31E57C}">
  <dimension ref="A1:C6"/>
  <sheetViews>
    <sheetView workbookViewId="0"/>
  </sheetViews>
  <sheetFormatPr defaultRowHeight="15" x14ac:dyDescent="0.25"/>
  <cols>
    <col min="1" max="1" width="12.85546875" bestFit="1" customWidth="1"/>
    <col min="2" max="2" width="42.5703125" bestFit="1" customWidth="1"/>
    <col min="3" max="3" width="11.28515625" bestFit="1" customWidth="1"/>
  </cols>
  <sheetData>
    <row r="1" spans="1:3" x14ac:dyDescent="0.25">
      <c r="A1" t="s">
        <v>55</v>
      </c>
      <c r="B1" t="s">
        <v>56</v>
      </c>
    </row>
    <row r="2" spans="1:3" x14ac:dyDescent="0.25">
      <c r="A2" t="s">
        <v>57</v>
      </c>
      <c r="B2" t="s">
        <v>58</v>
      </c>
    </row>
    <row r="3" spans="1:3" x14ac:dyDescent="0.25">
      <c r="A3" t="s">
        <v>59</v>
      </c>
    </row>
    <row r="4" spans="1:3" x14ac:dyDescent="0.25">
      <c r="A4" t="s">
        <v>60</v>
      </c>
      <c r="B4" s="27">
        <v>44019.694652777776</v>
      </c>
    </row>
    <row r="5" spans="1:3" x14ac:dyDescent="0.25">
      <c r="A5" t="s">
        <v>61</v>
      </c>
      <c r="B5" t="s">
        <v>62</v>
      </c>
      <c r="C5" t="s">
        <v>63</v>
      </c>
    </row>
    <row r="6" spans="1:3" x14ac:dyDescent="0.25">
      <c r="A6" t="s">
        <v>64</v>
      </c>
      <c r="B6" t="s">
        <v>65</v>
      </c>
      <c r="C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75F97852F6945935FAC108CF9966E" ma:contentTypeVersion="13" ma:contentTypeDescription="Create a new document." ma:contentTypeScope="" ma:versionID="104748bec77df5f556e2877aa0416a06">
  <xsd:schema xmlns:xsd="http://www.w3.org/2001/XMLSchema" xmlns:xs="http://www.w3.org/2001/XMLSchema" xmlns:p="http://schemas.microsoft.com/office/2006/metadata/properties" xmlns:ns3="184bcb5f-9386-4181-97d0-5356d3f8f049" xmlns:ns4="3c7e0cf3-e177-4f37-9293-967d79e60988" targetNamespace="http://schemas.microsoft.com/office/2006/metadata/properties" ma:root="true" ma:fieldsID="4a99647739cb5d13b8245ff1dfde03c6" ns3:_="" ns4:_="">
    <xsd:import namespace="184bcb5f-9386-4181-97d0-5356d3f8f049"/>
    <xsd:import namespace="3c7e0cf3-e177-4f37-9293-967d79e609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bcb5f-9386-4181-97d0-5356d3f8f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e0cf3-e177-4f37-9293-967d79e60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316DC0-9741-4339-9DCA-73D4D4BFE47E}">
  <ds:schemaRefs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3c7e0cf3-e177-4f37-9293-967d79e60988"/>
    <ds:schemaRef ds:uri="http://schemas.openxmlformats.org/package/2006/metadata/core-properties"/>
    <ds:schemaRef ds:uri="184bcb5f-9386-4181-97d0-5356d3f8f04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CB4AFEB-A560-4917-B4FA-3849D6132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E3B74-8395-4012-A5B0-FB823CBFD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bcb5f-9386-4181-97d0-5356d3f8f049"/>
    <ds:schemaRef ds:uri="3c7e0cf3-e177-4f37-9293-967d79e60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Account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Eigenraam</dc:creator>
  <cp:lastModifiedBy>Catherine Farrell</cp:lastModifiedBy>
  <dcterms:created xsi:type="dcterms:W3CDTF">2016-05-18T02:34:13Z</dcterms:created>
  <dcterms:modified xsi:type="dcterms:W3CDTF">2021-04-09T13:25:04Z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0x01010095375F97852F6945935FAC108CF9966E</vt:lpwstr>
  </property>
</Properties>
</file>