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8040" yWindow="-60" windowWidth="7350" windowHeight="7785"/>
  </bookViews>
  <sheets>
    <sheet name="Options and Criteria" sheetId="2" r:id="rId1"/>
    <sheet name="Weight Input" sheetId="5" r:id="rId2"/>
    <sheet name="Values Input" sheetId="3" r:id="rId3"/>
    <sheet name="Weight Calc" sheetId="1" r:id="rId4"/>
    <sheet name="Value Calc" sheetId="6" r:id="rId5"/>
  </sheets>
  <calcPr calcId="144525"/>
</workbook>
</file>

<file path=xl/calcChain.xml><?xml version="1.0" encoding="utf-8"?>
<calcChain xmlns="http://schemas.openxmlformats.org/spreadsheetml/2006/main">
  <c r="K41" i="3" l="1"/>
  <c r="I41" i="3"/>
  <c r="H41" i="3"/>
  <c r="G41" i="3"/>
  <c r="E41" i="3"/>
  <c r="D41" i="3"/>
  <c r="E40" i="3"/>
  <c r="D40" i="3"/>
  <c r="L39" i="3"/>
  <c r="J41" i="3" s="1"/>
  <c r="K39" i="3"/>
  <c r="J40" i="3" s="1"/>
  <c r="I39" i="3"/>
  <c r="H39" i="3"/>
  <c r="G39" i="3"/>
  <c r="F39" i="3"/>
  <c r="E39" i="3"/>
  <c r="D39" i="3"/>
  <c r="C39" i="3"/>
  <c r="K38" i="3"/>
  <c r="I40" i="3" s="1"/>
  <c r="H38" i="3"/>
  <c r="G38" i="3"/>
  <c r="F38" i="3"/>
  <c r="E38" i="3"/>
  <c r="D38" i="3"/>
  <c r="K37" i="3"/>
  <c r="H40" i="3" s="1"/>
  <c r="G37" i="3"/>
  <c r="F37" i="3"/>
  <c r="E37" i="3"/>
  <c r="D37" i="3"/>
  <c r="C37" i="3"/>
  <c r="K36" i="3"/>
  <c r="G40" i="3" s="1"/>
  <c r="F36" i="3"/>
  <c r="E36" i="3"/>
  <c r="D36" i="3"/>
  <c r="C36" i="3"/>
  <c r="L35" i="3"/>
  <c r="F41" i="3" s="1"/>
  <c r="K35" i="3"/>
  <c r="F40" i="3" s="1"/>
  <c r="C35" i="3"/>
  <c r="F34" i="3"/>
  <c r="E35" i="3" s="1"/>
  <c r="D34" i="3"/>
  <c r="C34" i="3"/>
  <c r="F33" i="3"/>
  <c r="D35" i="3" s="1"/>
  <c r="L32" i="3"/>
  <c r="C41" i="3" s="1"/>
  <c r="K32" i="3"/>
  <c r="C40" i="3" s="1"/>
  <c r="I32" i="3"/>
  <c r="C38" i="3" s="1"/>
  <c r="D32" i="3"/>
  <c r="C33" i="3" s="1"/>
  <c r="K26" i="3"/>
  <c r="G26" i="3"/>
  <c r="F26" i="3"/>
  <c r="D26" i="3"/>
  <c r="C26" i="3"/>
  <c r="G25" i="3"/>
  <c r="F25" i="3"/>
  <c r="C25" i="3"/>
  <c r="L24" i="3"/>
  <c r="J26" i="3" s="1"/>
  <c r="K24" i="3"/>
  <c r="J25" i="3" s="1"/>
  <c r="I24" i="3"/>
  <c r="H24" i="3"/>
  <c r="G24" i="3"/>
  <c r="F24" i="3"/>
  <c r="D24" i="3"/>
  <c r="C24" i="3"/>
  <c r="L23" i="3"/>
  <c r="I26" i="3" s="1"/>
  <c r="K23" i="3"/>
  <c r="I25" i="3" s="1"/>
  <c r="H23" i="3"/>
  <c r="G23" i="3"/>
  <c r="F23" i="3"/>
  <c r="D23" i="3"/>
  <c r="C23" i="3"/>
  <c r="L22" i="3"/>
  <c r="H26" i="3" s="1"/>
  <c r="K22" i="3"/>
  <c r="H25" i="3" s="1"/>
  <c r="G22" i="3"/>
  <c r="F22" i="3"/>
  <c r="D22" i="3"/>
  <c r="C22" i="3"/>
  <c r="F21" i="3"/>
  <c r="C21" i="3"/>
  <c r="D20" i="3"/>
  <c r="L19" i="3"/>
  <c r="E26" i="3" s="1"/>
  <c r="K19" i="3"/>
  <c r="E25" i="3" s="1"/>
  <c r="J19" i="3"/>
  <c r="E24" i="3" s="1"/>
  <c r="I19" i="3"/>
  <c r="E23" i="3" s="1"/>
  <c r="H19" i="3"/>
  <c r="E22" i="3" s="1"/>
  <c r="G19" i="3"/>
  <c r="E21" i="3" s="1"/>
  <c r="F19" i="3"/>
  <c r="E20" i="3" s="1"/>
  <c r="D19" i="3"/>
  <c r="C19" i="3"/>
  <c r="K18" i="3"/>
  <c r="D25" i="3" s="1"/>
  <c r="G18" i="3"/>
  <c r="D21" i="3" s="1"/>
  <c r="C18" i="3"/>
  <c r="F17" i="3"/>
  <c r="C20" i="3" s="1"/>
  <c r="K98" i="3" l="1"/>
  <c r="G98" i="3"/>
  <c r="F98" i="3"/>
  <c r="E98" i="3"/>
  <c r="D98" i="3"/>
  <c r="G97" i="3"/>
  <c r="D97" i="3"/>
  <c r="L96" i="3"/>
  <c r="J98" i="3" s="1"/>
  <c r="K96" i="3"/>
  <c r="J97" i="3" s="1"/>
  <c r="H96" i="3"/>
  <c r="G96" i="3"/>
  <c r="F96" i="3"/>
  <c r="E96" i="3"/>
  <c r="D96" i="3"/>
  <c r="C96" i="3"/>
  <c r="L95" i="3"/>
  <c r="I98" i="3" s="1"/>
  <c r="K95" i="3"/>
  <c r="I97" i="3" s="1"/>
  <c r="J95" i="3"/>
  <c r="I96" i="3" s="1"/>
  <c r="H95" i="3"/>
  <c r="G95" i="3"/>
  <c r="E95" i="3"/>
  <c r="D95" i="3"/>
  <c r="L94" i="3"/>
  <c r="H98" i="3" s="1"/>
  <c r="K94" i="3"/>
  <c r="H97" i="3" s="1"/>
  <c r="G94" i="3"/>
  <c r="E94" i="3"/>
  <c r="D94" i="3"/>
  <c r="E93" i="3"/>
  <c r="D93" i="3"/>
  <c r="K92" i="3"/>
  <c r="F97" i="3" s="1"/>
  <c r="I92" i="3"/>
  <c r="F95" i="3" s="1"/>
  <c r="H92" i="3"/>
  <c r="F94" i="3" s="1"/>
  <c r="G92" i="3"/>
  <c r="F93" i="3" s="1"/>
  <c r="E92" i="3"/>
  <c r="D92" i="3"/>
  <c r="K91" i="3"/>
  <c r="E97" i="3" s="1"/>
  <c r="D91" i="3"/>
  <c r="L89" i="3"/>
  <c r="C98" i="3" s="1"/>
  <c r="K89" i="3"/>
  <c r="C97" i="3" s="1"/>
  <c r="I89" i="3"/>
  <c r="C95" i="3" s="1"/>
  <c r="H89" i="3"/>
  <c r="C94" i="3" s="1"/>
  <c r="G89" i="3"/>
  <c r="C93" i="3" s="1"/>
  <c r="F89" i="3"/>
  <c r="C92" i="3" s="1"/>
  <c r="E89" i="3"/>
  <c r="C91" i="3" s="1"/>
  <c r="D89" i="3"/>
  <c r="C90" i="3" s="1"/>
  <c r="K83" i="3"/>
  <c r="J83" i="3"/>
  <c r="I83" i="3"/>
  <c r="H83" i="3"/>
  <c r="G83" i="3"/>
  <c r="F83" i="3"/>
  <c r="E83" i="3"/>
  <c r="D83" i="3"/>
  <c r="C83" i="3"/>
  <c r="G82" i="3"/>
  <c r="F82" i="3"/>
  <c r="E82" i="3"/>
  <c r="K81" i="3"/>
  <c r="J82" i="3" s="1"/>
  <c r="G81" i="3"/>
  <c r="F81" i="3"/>
  <c r="E81" i="3"/>
  <c r="D81" i="3"/>
  <c r="C81" i="3"/>
  <c r="K80" i="3"/>
  <c r="I82" i="3" s="1"/>
  <c r="J80" i="3"/>
  <c r="I81" i="3" s="1"/>
  <c r="H80" i="3"/>
  <c r="G80" i="3"/>
  <c r="F80" i="3"/>
  <c r="E80" i="3"/>
  <c r="D80" i="3"/>
  <c r="C80" i="3"/>
  <c r="K79" i="3"/>
  <c r="H82" i="3" s="1"/>
  <c r="J79" i="3"/>
  <c r="H81" i="3" s="1"/>
  <c r="G79" i="3"/>
  <c r="F79" i="3"/>
  <c r="E79" i="3"/>
  <c r="D79" i="3"/>
  <c r="C79" i="3"/>
  <c r="F78" i="3"/>
  <c r="E78" i="3"/>
  <c r="D78" i="3"/>
  <c r="C78" i="3"/>
  <c r="E77" i="3"/>
  <c r="D77" i="3"/>
  <c r="C77" i="3"/>
  <c r="D76" i="3"/>
  <c r="K75" i="3"/>
  <c r="D82" i="3" s="1"/>
  <c r="K74" i="3"/>
  <c r="C82" i="3" s="1"/>
  <c r="E74" i="3"/>
  <c r="C76" i="3" s="1"/>
  <c r="D74" i="3"/>
  <c r="C75" i="3" s="1"/>
  <c r="K69" i="3" l="1"/>
  <c r="J69" i="3"/>
  <c r="I69" i="3"/>
  <c r="H69" i="3"/>
  <c r="G69" i="3"/>
  <c r="F69" i="3"/>
  <c r="E69" i="3"/>
  <c r="D69" i="3"/>
  <c r="C69" i="3"/>
  <c r="J68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H66" i="3"/>
  <c r="G66" i="3"/>
  <c r="F66" i="3"/>
  <c r="E66" i="3"/>
  <c r="D66" i="3"/>
  <c r="C66" i="3"/>
  <c r="G65" i="3"/>
  <c r="F65" i="3"/>
  <c r="E65" i="3"/>
  <c r="D65" i="3"/>
  <c r="C65" i="3"/>
  <c r="F64" i="3"/>
  <c r="E64" i="3"/>
  <c r="D64" i="3"/>
  <c r="C64" i="3"/>
  <c r="E63" i="3"/>
  <c r="D63" i="3"/>
  <c r="C63" i="3"/>
  <c r="D62" i="3"/>
  <c r="C62" i="3"/>
  <c r="C61" i="3"/>
  <c r="K55" i="3"/>
  <c r="J55" i="3"/>
  <c r="I55" i="3"/>
  <c r="H55" i="3"/>
  <c r="G55" i="3"/>
  <c r="F55" i="3"/>
  <c r="E55" i="3"/>
  <c r="D55" i="3"/>
  <c r="C55" i="3"/>
  <c r="J54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H52" i="3"/>
  <c r="G52" i="3"/>
  <c r="F52" i="3"/>
  <c r="E52" i="3"/>
  <c r="D52" i="3"/>
  <c r="C52" i="3"/>
  <c r="G51" i="3"/>
  <c r="F51" i="3"/>
  <c r="E51" i="3"/>
  <c r="D51" i="3"/>
  <c r="C51" i="3"/>
  <c r="F50" i="3"/>
  <c r="E50" i="3"/>
  <c r="D50" i="3"/>
  <c r="C50" i="3"/>
  <c r="E49" i="3"/>
  <c r="D49" i="3"/>
  <c r="C49" i="3"/>
  <c r="D48" i="3"/>
  <c r="C48" i="3"/>
  <c r="C47" i="3"/>
  <c r="C16" i="6" l="1"/>
  <c r="C17" i="6"/>
  <c r="C18" i="6"/>
  <c r="C19" i="6"/>
  <c r="C20" i="6"/>
  <c r="C21" i="6"/>
  <c r="C22" i="6"/>
  <c r="C23" i="6"/>
  <c r="C24" i="6"/>
  <c r="C15" i="6"/>
  <c r="A24" i="6"/>
  <c r="A23" i="6"/>
  <c r="A22" i="6"/>
  <c r="A21" i="6"/>
  <c r="A20" i="6"/>
  <c r="A19" i="6"/>
  <c r="A18" i="6"/>
  <c r="A17" i="6"/>
  <c r="A16" i="6"/>
  <c r="A15" i="6"/>
  <c r="Y3" i="3" l="1"/>
  <c r="Y4" i="3"/>
  <c r="Y5" i="3"/>
  <c r="Y6" i="3"/>
  <c r="Y7" i="3"/>
  <c r="Y8" i="3"/>
  <c r="Y9" i="3"/>
  <c r="Y10" i="3"/>
  <c r="Y11" i="3"/>
  <c r="Y2" i="3"/>
  <c r="Z3" i="3"/>
  <c r="Z4" i="3"/>
  <c r="Z5" i="3"/>
  <c r="Z6" i="3"/>
  <c r="Z7" i="3"/>
  <c r="Z8" i="3"/>
  <c r="Z9" i="3"/>
  <c r="Z10" i="3"/>
  <c r="Z11" i="3"/>
  <c r="Z2" i="3"/>
  <c r="A88" i="3" l="1"/>
  <c r="A73" i="3"/>
  <c r="A59" i="3"/>
  <c r="A45" i="3"/>
  <c r="A31" i="3"/>
  <c r="A16" i="3"/>
  <c r="A2" i="3"/>
  <c r="N2" i="6"/>
  <c r="L2" i="6"/>
  <c r="J2" i="6"/>
  <c r="H2" i="6"/>
  <c r="F2" i="6"/>
  <c r="D2" i="6"/>
  <c r="B2" i="6"/>
  <c r="N3" i="6"/>
  <c r="L5" i="6"/>
  <c r="L3" i="6"/>
  <c r="J3" i="6"/>
  <c r="H3" i="6"/>
  <c r="F3" i="6"/>
  <c r="A9" i="1"/>
  <c r="A18" i="1" s="1"/>
  <c r="A8" i="1"/>
  <c r="A7" i="1"/>
  <c r="F2" i="1" s="1"/>
  <c r="A6" i="1"/>
  <c r="A15" i="1" s="1"/>
  <c r="A5" i="1"/>
  <c r="A4" i="1"/>
  <c r="A13" i="1" s="1"/>
  <c r="A3" i="1"/>
  <c r="A12" i="1" s="1"/>
  <c r="D3" i="6"/>
  <c r="K12" i="3"/>
  <c r="J12" i="3"/>
  <c r="J11" i="3"/>
  <c r="I12" i="3"/>
  <c r="I11" i="3"/>
  <c r="I10" i="3"/>
  <c r="H12" i="3"/>
  <c r="H11" i="3"/>
  <c r="H10" i="3"/>
  <c r="H9" i="3"/>
  <c r="G12" i="3"/>
  <c r="G11" i="3"/>
  <c r="G10" i="3"/>
  <c r="G9" i="3"/>
  <c r="G8" i="3"/>
  <c r="F12" i="3"/>
  <c r="F11" i="3"/>
  <c r="F10" i="3"/>
  <c r="F9" i="3"/>
  <c r="F8" i="3"/>
  <c r="F7" i="3"/>
  <c r="E12" i="3"/>
  <c r="E11" i="3"/>
  <c r="E10" i="3"/>
  <c r="E9" i="3"/>
  <c r="E8" i="3"/>
  <c r="E7" i="3"/>
  <c r="E6" i="3"/>
  <c r="D12" i="3"/>
  <c r="D11" i="3"/>
  <c r="D10" i="3"/>
  <c r="D9" i="3"/>
  <c r="D8" i="3"/>
  <c r="D7" i="3"/>
  <c r="D6" i="3"/>
  <c r="D5" i="3"/>
  <c r="C12" i="3"/>
  <c r="C11" i="3"/>
  <c r="C10" i="3"/>
  <c r="C9" i="3"/>
  <c r="C8" i="3"/>
  <c r="C7" i="3"/>
  <c r="C6" i="3"/>
  <c r="C5" i="3"/>
  <c r="B4" i="6" s="1"/>
  <c r="C4" i="3"/>
  <c r="B3" i="6" s="1"/>
  <c r="H8" i="1"/>
  <c r="G9" i="1" s="1"/>
  <c r="H7" i="1"/>
  <c r="F9" i="1" s="1"/>
  <c r="G7" i="1"/>
  <c r="F8" i="1" s="1"/>
  <c r="H6" i="1"/>
  <c r="E9" i="1" s="1"/>
  <c r="G6" i="1"/>
  <c r="E8" i="1" s="1"/>
  <c r="F6" i="1"/>
  <c r="E7" i="1" s="1"/>
  <c r="H5" i="1"/>
  <c r="D9" i="1" s="1"/>
  <c r="G5" i="1"/>
  <c r="D8" i="1" s="1"/>
  <c r="F5" i="1"/>
  <c r="D7" i="1" s="1"/>
  <c r="E5" i="1"/>
  <c r="D6" i="1" s="1"/>
  <c r="H4" i="1"/>
  <c r="C9" i="1" s="1"/>
  <c r="G4" i="1"/>
  <c r="C8" i="1" s="1"/>
  <c r="F4" i="1"/>
  <c r="C7" i="1" s="1"/>
  <c r="E4" i="1"/>
  <c r="C6" i="1" s="1"/>
  <c r="D4" i="1"/>
  <c r="C5" i="1" s="1"/>
  <c r="H3" i="1"/>
  <c r="B9" i="1" s="1"/>
  <c r="G3" i="1"/>
  <c r="B8" i="1" s="1"/>
  <c r="F3" i="1"/>
  <c r="B7" i="1" s="1"/>
  <c r="E3" i="1"/>
  <c r="B6" i="1" s="1"/>
  <c r="D3" i="1"/>
  <c r="B5" i="1" s="1"/>
  <c r="C3" i="1"/>
  <c r="B4" i="1" s="1"/>
  <c r="C24" i="5"/>
  <c r="C21" i="5"/>
  <c r="C23" i="5"/>
  <c r="C22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A24" i="5" s="1"/>
  <c r="C7" i="5"/>
  <c r="A22" i="5" s="1"/>
  <c r="C6" i="5"/>
  <c r="A19" i="5" s="1"/>
  <c r="C5" i="5"/>
  <c r="A15" i="5" s="1"/>
  <c r="C4" i="5"/>
  <c r="A10" i="5" s="1"/>
  <c r="A4" i="5"/>
  <c r="A14" i="1"/>
  <c r="A17" i="1"/>
  <c r="N4" i="6" l="1"/>
  <c r="H4" i="6"/>
  <c r="N9" i="6"/>
  <c r="F7" i="6"/>
  <c r="H9" i="6"/>
  <c r="L8" i="6"/>
  <c r="N5" i="6"/>
  <c r="N8" i="6"/>
  <c r="F6" i="6"/>
  <c r="J10" i="6"/>
  <c r="F10" i="6"/>
  <c r="F11" i="6"/>
  <c r="H5" i="6"/>
  <c r="H8" i="6"/>
  <c r="J6" i="6"/>
  <c r="J7" i="6"/>
  <c r="L4" i="6"/>
  <c r="L9" i="6"/>
  <c r="J11" i="6"/>
  <c r="N6" i="6"/>
  <c r="N7" i="6"/>
  <c r="N10" i="6"/>
  <c r="N11" i="6"/>
  <c r="L6" i="6"/>
  <c r="L7" i="6"/>
  <c r="L10" i="6"/>
  <c r="L11" i="6"/>
  <c r="J4" i="6"/>
  <c r="J5" i="6"/>
  <c r="J8" i="6"/>
  <c r="J9" i="6"/>
  <c r="H6" i="6"/>
  <c r="H7" i="6"/>
  <c r="H10" i="6"/>
  <c r="H11" i="6"/>
  <c r="F4" i="6"/>
  <c r="F5" i="6"/>
  <c r="F8" i="6"/>
  <c r="F9" i="6"/>
  <c r="D6" i="6"/>
  <c r="D7" i="6"/>
  <c r="D10" i="6"/>
  <c r="D11" i="6"/>
  <c r="D4" i="6"/>
  <c r="D5" i="6"/>
  <c r="D8" i="6"/>
  <c r="D9" i="6"/>
  <c r="B5" i="6"/>
  <c r="B7" i="6"/>
  <c r="B9" i="6"/>
  <c r="B11" i="6"/>
  <c r="B6" i="6"/>
  <c r="B8" i="6"/>
  <c r="B10" i="6"/>
  <c r="B13" i="1"/>
  <c r="B15" i="1"/>
  <c r="B17" i="1"/>
  <c r="B14" i="1"/>
  <c r="B16" i="1"/>
  <c r="B18" i="1"/>
  <c r="B12" i="1"/>
  <c r="H2" i="1"/>
  <c r="G2" i="1"/>
  <c r="E2" i="1"/>
  <c r="C2" i="1"/>
  <c r="D2" i="1"/>
  <c r="B2" i="1"/>
  <c r="A16" i="1"/>
  <c r="F12" i="6" l="1"/>
  <c r="G3" i="6" s="1"/>
  <c r="N12" i="6"/>
  <c r="O6" i="6" s="1"/>
  <c r="L12" i="6"/>
  <c r="M7" i="6" s="1"/>
  <c r="J12" i="6"/>
  <c r="K4" i="6" s="1"/>
  <c r="H12" i="6"/>
  <c r="I5" i="6" s="1"/>
  <c r="G7" i="6"/>
  <c r="D12" i="6"/>
  <c r="E4" i="6" s="1"/>
  <c r="B12" i="6"/>
  <c r="C6" i="6" s="1"/>
  <c r="G6" i="6"/>
  <c r="G5" i="6"/>
  <c r="G10" i="6"/>
  <c r="G8" i="6"/>
  <c r="B19" i="1"/>
  <c r="C12" i="1" s="1"/>
  <c r="D12" i="1" s="1"/>
  <c r="I7" i="6" l="1"/>
  <c r="I11" i="6"/>
  <c r="M6" i="6"/>
  <c r="M3" i="6"/>
  <c r="G2" i="6"/>
  <c r="I3" i="6"/>
  <c r="O7" i="6"/>
  <c r="O9" i="6"/>
  <c r="G4" i="6"/>
  <c r="G9" i="6"/>
  <c r="I6" i="6"/>
  <c r="M11" i="6"/>
  <c r="K2" i="6"/>
  <c r="G11" i="6"/>
  <c r="K11" i="6"/>
  <c r="E10" i="6"/>
  <c r="K8" i="6"/>
  <c r="O4" i="6"/>
  <c r="O8" i="6"/>
  <c r="O11" i="6"/>
  <c r="O10" i="6"/>
  <c r="O2" i="6"/>
  <c r="I10" i="6"/>
  <c r="I9" i="6"/>
  <c r="I4" i="6"/>
  <c r="I2" i="6"/>
  <c r="I8" i="6"/>
  <c r="O3" i="6"/>
  <c r="O5" i="6"/>
  <c r="M5" i="6"/>
  <c r="M4" i="6"/>
  <c r="M2" i="6"/>
  <c r="M8" i="6"/>
  <c r="M10" i="6"/>
  <c r="M9" i="6"/>
  <c r="K6" i="6"/>
  <c r="K5" i="6"/>
  <c r="K10" i="6"/>
  <c r="K3" i="6"/>
  <c r="K9" i="6"/>
  <c r="K7" i="6"/>
  <c r="E9" i="6"/>
  <c r="E8" i="6"/>
  <c r="E6" i="6"/>
  <c r="E5" i="6"/>
  <c r="E2" i="6"/>
  <c r="E3" i="6"/>
  <c r="E7" i="6"/>
  <c r="E11" i="6"/>
  <c r="C2" i="6"/>
  <c r="C11" i="6"/>
  <c r="C7" i="6"/>
  <c r="C8" i="6"/>
  <c r="C3" i="6"/>
  <c r="C5" i="6"/>
  <c r="C4" i="6"/>
  <c r="C9" i="6"/>
  <c r="C10" i="6"/>
  <c r="C16" i="1"/>
  <c r="D16" i="1" s="1"/>
  <c r="C13" i="1"/>
  <c r="D13" i="1" s="1"/>
  <c r="C17" i="1"/>
  <c r="D17" i="1" s="1"/>
  <c r="C14" i="1"/>
  <c r="D14" i="1" s="1"/>
  <c r="C18" i="1"/>
  <c r="D18" i="1" s="1"/>
  <c r="C15" i="1"/>
  <c r="D15" i="1" s="1"/>
  <c r="D19" i="1" l="1"/>
  <c r="I12" i="6"/>
  <c r="G12" i="6"/>
  <c r="K12" i="6"/>
  <c r="O12" i="6"/>
  <c r="M12" i="6"/>
  <c r="E12" i="6"/>
  <c r="C12" i="6"/>
  <c r="B16" i="6"/>
  <c r="B15" i="6"/>
  <c r="B21" i="6"/>
  <c r="B17" i="6"/>
  <c r="B22" i="6"/>
  <c r="B18" i="6"/>
  <c r="B23" i="6"/>
  <c r="B19" i="6"/>
  <c r="B24" i="6"/>
  <c r="B20" i="6"/>
  <c r="C19" i="1"/>
  <c r="I9" i="2" l="1"/>
  <c r="I10" i="2"/>
  <c r="J10" i="2"/>
  <c r="I14" i="2"/>
  <c r="J14" i="2"/>
  <c r="I11" i="2"/>
  <c r="J11" i="2"/>
  <c r="I13" i="2"/>
  <c r="J13" i="2"/>
  <c r="I12" i="2"/>
  <c r="J12" i="2"/>
  <c r="J9" i="2"/>
  <c r="I18" i="2"/>
  <c r="J18" i="2"/>
  <c r="I17" i="2"/>
  <c r="J17" i="2"/>
  <c r="I16" i="2"/>
  <c r="J16" i="2"/>
  <c r="I15" i="2"/>
  <c r="J15" i="2"/>
</calcChain>
</file>

<file path=xl/sharedStrings.xml><?xml version="1.0" encoding="utf-8"?>
<sst xmlns="http://schemas.openxmlformats.org/spreadsheetml/2006/main" count="251" uniqueCount="57">
  <si>
    <t>Matrix</t>
  </si>
  <si>
    <t>Criterion 1</t>
  </si>
  <si>
    <t>Criterion 2</t>
  </si>
  <si>
    <t>Criterion 3</t>
  </si>
  <si>
    <t>Criterion 4</t>
  </si>
  <si>
    <t>Criterion 5</t>
  </si>
  <si>
    <t>Criterion 6</t>
  </si>
  <si>
    <t>Criterion 7</t>
  </si>
  <si>
    <t>Column1</t>
  </si>
  <si>
    <t>A</t>
  </si>
  <si>
    <t>B</t>
  </si>
  <si>
    <t>Criterion</t>
  </si>
  <si>
    <t>Weight</t>
  </si>
  <si>
    <t>C</t>
  </si>
  <si>
    <t>D</t>
  </si>
  <si>
    <t>E</t>
  </si>
  <si>
    <t>F</t>
  </si>
  <si>
    <t>G</t>
  </si>
  <si>
    <t>H</t>
  </si>
  <si>
    <t>I</t>
  </si>
  <si>
    <t>J</t>
  </si>
  <si>
    <t>Option Description</t>
  </si>
  <si>
    <t>TOTAL</t>
  </si>
  <si>
    <t>Total</t>
  </si>
  <si>
    <t>Overall Score</t>
  </si>
  <si>
    <t>Value</t>
  </si>
  <si>
    <t xml:space="preserve">Final Rank </t>
  </si>
  <si>
    <t>Intensity of Importance
(1-9)</t>
  </si>
  <si>
    <t>How does option P perform when compared to option Q with respect to each criterion?</t>
  </si>
  <si>
    <t>Which is more important when A is compared with B?</t>
  </si>
  <si>
    <t>Fill in boxes shaded in green only</t>
  </si>
  <si>
    <t>AHP Analytic Hierarchy Process</t>
  </si>
  <si>
    <t>Objective</t>
  </si>
  <si>
    <t>Author</t>
  </si>
  <si>
    <t>Date</t>
  </si>
  <si>
    <t>Project Name</t>
  </si>
  <si>
    <t>To develop an objective ranking of Invasive Alien Species in the Greater Caribbean Area</t>
  </si>
  <si>
    <t>Food Security</t>
  </si>
  <si>
    <t>Human Health</t>
  </si>
  <si>
    <t>Technical Working Group – Regional Priority Pest List (TWG-RPPL)</t>
  </si>
  <si>
    <t>Foreign Trade / Exports</t>
  </si>
  <si>
    <t>Public Costs</t>
  </si>
  <si>
    <t>Production Costs</t>
  </si>
  <si>
    <t>Crop Health</t>
  </si>
  <si>
    <r>
      <t xml:space="preserve">Govind Seepersad &amp;Camelia Ram </t>
    </r>
    <r>
      <rPr>
        <sz val="10"/>
        <color indexed="12"/>
        <rFont val="Arial"/>
        <family val="2"/>
      </rPr>
      <t>Version 12.11.2011</t>
    </r>
  </si>
  <si>
    <t>Govind Seepersad &amp;Camelia Ram</t>
  </si>
  <si>
    <t>Aesthetic Value / Ecosystem Health</t>
  </si>
  <si>
    <t>Citrus leprosis virus</t>
  </si>
  <si>
    <r>
      <rPr>
        <b/>
        <i/>
        <sz val="11"/>
        <rFont val="Calibri"/>
        <family val="2"/>
        <scheme val="minor"/>
      </rPr>
      <t>Bactrocera carambolae</t>
    </r>
    <r>
      <rPr>
        <b/>
        <sz val="11"/>
        <rFont val="Calibri"/>
        <family val="2"/>
        <scheme val="minor"/>
      </rPr>
      <t xml:space="preserve"> (Carambola Fruit Fly) </t>
    </r>
  </si>
  <si>
    <r>
      <rPr>
        <b/>
        <i/>
        <sz val="11"/>
        <color theme="1"/>
        <rFont val="Calibri"/>
        <family val="2"/>
        <scheme val="minor"/>
      </rPr>
      <t>Fusarium oxysporum f.sp. cubense</t>
    </r>
    <r>
      <rPr>
        <b/>
        <sz val="11"/>
        <color theme="1"/>
        <rFont val="Calibri"/>
        <family val="2"/>
        <scheme val="minor"/>
      </rPr>
      <t xml:space="preserve"> Race 4 (Banana Wilt)</t>
    </r>
  </si>
  <si>
    <r>
      <rPr>
        <b/>
        <i/>
        <sz val="11"/>
        <color theme="1"/>
        <rFont val="Calibri"/>
        <family val="2"/>
        <scheme val="minor"/>
      </rPr>
      <t>Moniliopthora roreri</t>
    </r>
    <r>
      <rPr>
        <b/>
        <sz val="11"/>
        <color theme="1"/>
        <rFont val="Calibri"/>
        <family val="2"/>
        <scheme val="minor"/>
      </rPr>
      <t xml:space="preserve"> (Cocoa Frosty Pod)</t>
    </r>
  </si>
  <si>
    <r>
      <rPr>
        <b/>
        <i/>
        <sz val="11"/>
        <color theme="1"/>
        <rFont val="Calibri"/>
        <family val="2"/>
        <scheme val="minor"/>
      </rPr>
      <t xml:space="preserve">Tuta absoluta </t>
    </r>
    <r>
      <rPr>
        <b/>
        <sz val="11"/>
        <color theme="1"/>
        <rFont val="Calibri"/>
        <family val="2"/>
        <scheme val="minor"/>
      </rPr>
      <t xml:space="preserve">(Tomato Leaf Miner) </t>
    </r>
  </si>
  <si>
    <r>
      <rPr>
        <b/>
        <i/>
        <sz val="11"/>
        <color theme="1"/>
        <rFont val="Calibri"/>
        <family val="2"/>
        <scheme val="minor"/>
      </rPr>
      <t>Ceratitis capitata</t>
    </r>
    <r>
      <rPr>
        <b/>
        <sz val="11"/>
        <color theme="1"/>
        <rFont val="Calibri"/>
        <family val="2"/>
        <scheme val="minor"/>
      </rPr>
      <t xml:space="preserve"> (Meditteranean Fruit Fly)</t>
    </r>
  </si>
  <si>
    <r>
      <rPr>
        <b/>
        <i/>
        <sz val="11"/>
        <color theme="1"/>
        <rFont val="Calibri"/>
        <family val="2"/>
        <scheme val="minor"/>
      </rPr>
      <t>Xanthomonas citri subsp. citri</t>
    </r>
    <r>
      <rPr>
        <b/>
        <sz val="11"/>
        <color theme="1"/>
        <rFont val="Calibri"/>
        <family val="2"/>
        <scheme val="minor"/>
      </rPr>
      <t xml:space="preserve"> (Citrus canker)</t>
    </r>
  </si>
  <si>
    <r>
      <rPr>
        <b/>
        <i/>
        <sz val="11"/>
        <color theme="1"/>
        <rFont val="Calibri"/>
        <family val="2"/>
        <scheme val="minor"/>
      </rPr>
      <t>Mononychellus tanajoa</t>
    </r>
    <r>
      <rPr>
        <b/>
        <sz val="11"/>
        <color theme="1"/>
        <rFont val="Calibri"/>
        <family val="2"/>
        <scheme val="minor"/>
      </rPr>
      <t xml:space="preserve"> (Cassava Mite)</t>
    </r>
  </si>
  <si>
    <r>
      <rPr>
        <b/>
        <i/>
        <sz val="11"/>
        <color theme="1"/>
        <rFont val="Calibri"/>
        <family val="2"/>
        <scheme val="minor"/>
      </rPr>
      <t>Ralstonia solanaecearum</t>
    </r>
    <r>
      <rPr>
        <b/>
        <sz val="11"/>
        <color theme="1"/>
        <rFont val="Calibri"/>
        <family val="2"/>
        <scheme val="minor"/>
      </rPr>
      <t xml:space="preserve"> (Races 2 {Moko Disease}&amp; 3)</t>
    </r>
  </si>
  <si>
    <r>
      <rPr>
        <b/>
        <i/>
        <sz val="11"/>
        <color theme="1"/>
        <rFont val="Calibri"/>
        <family val="2"/>
        <scheme val="minor"/>
      </rPr>
      <t>Rhynchophorus ferrugineus</t>
    </r>
    <r>
      <rPr>
        <b/>
        <sz val="11"/>
        <color theme="1"/>
        <rFont val="Calibri"/>
        <family val="2"/>
        <scheme val="minor"/>
      </rPr>
      <t xml:space="preserve"> (Red Palm Weevil)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</si>
</sst>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000"/>
    <numFmt numFmtId="166" formatCode="0.00000"/>
  </numFmts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Arial"/>
      <family val="2"/>
    </font>
    <font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06">
    <xf numFmtId="0" fontId="0" fillId="0" borderId="0" xfId="0"/>
    <xf numFmtId="0" fontId="0" fillId="4" borderId="0" xfId="0" applyFill="1"/>
    <xf numFmtId="0" fontId="2" fillId="4" borderId="0" xfId="0" applyFont="1" applyFill="1"/>
    <xf numFmtId="0" fontId="0" fillId="4" borderId="0" xfId="0" applyFill="1" applyBorder="1"/>
    <xf numFmtId="0" fontId="2" fillId="4" borderId="0" xfId="0" applyFont="1" applyFill="1" applyAlignment="1"/>
    <xf numFmtId="0" fontId="0" fillId="4" borderId="0" xfId="0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0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/>
    </xf>
    <xf numFmtId="12" fontId="0" fillId="4" borderId="0" xfId="0" applyNumberForma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0" fillId="4" borderId="0" xfId="0" applyFill="1" applyAlignment="1">
      <alignment wrapText="1"/>
    </xf>
    <xf numFmtId="0" fontId="4" fillId="4" borderId="0" xfId="0" applyFont="1" applyFill="1"/>
    <xf numFmtId="0" fontId="0" fillId="4" borderId="0" xfId="0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2" fontId="0" fillId="4" borderId="1" xfId="0" applyNumberFormat="1" applyFill="1" applyBorder="1" applyAlignment="1">
      <alignment horizontal="center"/>
    </xf>
    <xf numFmtId="12" fontId="0" fillId="4" borderId="1" xfId="0" applyNumberFormat="1" applyFill="1" applyBorder="1" applyAlignment="1"/>
    <xf numFmtId="12" fontId="0" fillId="4" borderId="1" xfId="0" applyNumberFormat="1" applyFill="1" applyBorder="1" applyAlignment="1">
      <alignment horizontal="right"/>
    </xf>
    <xf numFmtId="12" fontId="0" fillId="8" borderId="1" xfId="0" applyNumberFormat="1" applyFill="1" applyBorder="1" applyAlignment="1"/>
    <xf numFmtId="12" fontId="0" fillId="8" borderId="1" xfId="0" applyNumberFormat="1" applyFill="1" applyBorder="1"/>
    <xf numFmtId="164" fontId="2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12" fontId="0" fillId="4" borderId="1" xfId="0" applyNumberFormat="1" applyFont="1" applyFill="1" applyBorder="1" applyAlignment="1">
      <alignment horizontal="center" vertical="center"/>
    </xf>
    <xf numFmtId="12" fontId="11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11" fillId="4" borderId="1" xfId="0" applyNumberFormat="1" applyFont="1" applyFill="1" applyBorder="1" applyAlignment="1">
      <alignment horizontal="center"/>
    </xf>
    <xf numFmtId="165" fontId="0" fillId="6" borderId="1" xfId="0" applyNumberFormat="1" applyFont="1" applyFill="1" applyBorder="1" applyAlignment="1">
      <alignment horizontal="center"/>
    </xf>
    <xf numFmtId="165" fontId="16" fillId="0" borderId="1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7" fillId="0" borderId="0" xfId="0" applyFont="1" applyProtection="1"/>
    <xf numFmtId="0" fontId="0" fillId="0" borderId="0" xfId="0" applyProtection="1"/>
    <xf numFmtId="0" fontId="8" fillId="0" borderId="1" xfId="0" applyFont="1" applyBorder="1" applyAlignment="1" applyProtection="1">
      <alignment horizontal="right" vertical="top" wrapText="1" indent="1"/>
    </xf>
    <xf numFmtId="0" fontId="8" fillId="0" borderId="0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wrapText="1"/>
    </xf>
    <xf numFmtId="0" fontId="8" fillId="0" borderId="1" xfId="0" applyFont="1" applyBorder="1" applyAlignment="1" applyProtection="1">
      <alignment horizontal="right" indent="1"/>
    </xf>
    <xf numFmtId="0" fontId="8" fillId="0" borderId="1" xfId="0" applyFont="1" applyFill="1" applyBorder="1" applyAlignment="1" applyProtection="1">
      <alignment horizontal="right" indent="1"/>
    </xf>
    <xf numFmtId="0" fontId="0" fillId="0" borderId="0" xfId="0" applyBorder="1" applyAlignment="1" applyProtection="1">
      <alignment vertical="top" wrapText="1"/>
      <protection locked="0"/>
    </xf>
    <xf numFmtId="12" fontId="0" fillId="8" borderId="1" xfId="0" applyNumberFormat="1" applyFont="1" applyFill="1" applyBorder="1" applyAlignment="1">
      <alignment horizontal="center" vertical="center"/>
    </xf>
    <xf numFmtId="12" fontId="13" fillId="9" borderId="1" xfId="0" applyNumberFormat="1" applyFont="1" applyFill="1" applyBorder="1"/>
    <xf numFmtId="12" fontId="0" fillId="9" borderId="1" xfId="0" applyNumberFormat="1" applyFill="1" applyBorder="1" applyAlignment="1"/>
    <xf numFmtId="0" fontId="0" fillId="5" borderId="1" xfId="0" applyFill="1" applyBorder="1" applyAlignment="1">
      <alignment horizontal="center" vertical="center" wrapText="1"/>
    </xf>
    <xf numFmtId="0" fontId="2" fillId="9" borderId="3" xfId="0" applyFont="1" applyFill="1" applyBorder="1" applyAlignment="1"/>
    <xf numFmtId="0" fontId="2" fillId="9" borderId="4" xfId="0" applyFont="1" applyFill="1" applyBorder="1" applyAlignment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9" fontId="0" fillId="4" borderId="1" xfId="1" applyFont="1" applyFill="1" applyBorder="1"/>
    <xf numFmtId="9" fontId="0" fillId="4" borderId="1" xfId="0" applyNumberFormat="1" applyFill="1" applyBorder="1"/>
    <xf numFmtId="2" fontId="0" fillId="0" borderId="1" xfId="0" applyNumberFormat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6" fontId="0" fillId="7" borderId="1" xfId="0" applyNumberFormat="1" applyFill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0" fontId="21" fillId="9" borderId="2" xfId="0" applyFont="1" applyFill="1" applyBorder="1" applyAlignment="1"/>
    <xf numFmtId="12" fontId="0" fillId="2" borderId="1" xfId="0" applyNumberFormat="1" applyFill="1" applyBorder="1" applyAlignment="1">
      <alignment horizontal="center"/>
    </xf>
    <xf numFmtId="12" fontId="0" fillId="5" borderId="1" xfId="0" applyNumberFormat="1" applyFill="1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8" fillId="9" borderId="2" xfId="0" applyFont="1" applyFill="1" applyBorder="1" applyAlignment="1" applyProtection="1">
      <alignment horizontal="left"/>
      <protection locked="0"/>
    </xf>
    <xf numFmtId="0" fontId="8" fillId="9" borderId="3" xfId="0" applyFont="1" applyFill="1" applyBorder="1" applyAlignment="1" applyProtection="1">
      <alignment horizontal="left"/>
      <protection locked="0"/>
    </xf>
    <xf numFmtId="0" fontId="8" fillId="9" borderId="4" xfId="0" applyFont="1" applyFill="1" applyBorder="1" applyAlignment="1" applyProtection="1">
      <alignment horizontal="left"/>
      <protection locked="0"/>
    </xf>
    <xf numFmtId="14" fontId="8" fillId="9" borderId="5" xfId="0" applyNumberFormat="1" applyFont="1" applyFill="1" applyBorder="1" applyAlignment="1" applyProtection="1">
      <alignment horizontal="left"/>
      <protection locked="0"/>
    </xf>
    <xf numFmtId="0" fontId="0" fillId="9" borderId="6" xfId="0" applyFill="1" applyBorder="1" applyAlignment="1" applyProtection="1">
      <alignment horizontal="left"/>
      <protection locked="0"/>
    </xf>
    <xf numFmtId="0" fontId="0" fillId="9" borderId="7" xfId="0" applyFill="1" applyBorder="1" applyAlignment="1" applyProtection="1">
      <alignment horizontal="left"/>
      <protection locked="0"/>
    </xf>
    <xf numFmtId="0" fontId="8" fillId="9" borderId="1" xfId="0" applyFont="1" applyFill="1" applyBorder="1" applyAlignment="1" applyProtection="1">
      <alignment horizontal="left" vertical="top" wrapText="1"/>
      <protection locked="0"/>
    </xf>
    <xf numFmtId="0" fontId="14" fillId="8" borderId="2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 wrapText="1" indent="1"/>
    </xf>
    <xf numFmtId="0" fontId="9" fillId="4" borderId="0" xfId="0" applyFont="1" applyFill="1" applyBorder="1" applyAlignment="1">
      <alignment horizontal="left" vertical="center" indent="1"/>
    </xf>
    <xf numFmtId="0" fontId="7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13"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" formatCode="#\ ?/?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7BF78A"/>
      <color rgb="FF24E515"/>
      <color rgb="FFD2F4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CA"/>
            </a:pPr>
            <a:r>
              <a:rPr lang="en-US"/>
              <a:t>Weight Assigned to Each Criteria Used in Establishing Importance of Problem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1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CA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'Weight Calc'!$A$12:$A$18</c:f>
              <c:strCache>
                <c:ptCount val="7"/>
                <c:pt idx="0">
                  <c:v>Food Security</c:v>
                </c:pt>
                <c:pt idx="1">
                  <c:v>Human Health</c:v>
                </c:pt>
                <c:pt idx="2">
                  <c:v>Crop Health</c:v>
                </c:pt>
                <c:pt idx="3">
                  <c:v>Aesthetic Value / Ecosystem Health</c:v>
                </c:pt>
                <c:pt idx="4">
                  <c:v>Production Costs</c:v>
                </c:pt>
                <c:pt idx="5">
                  <c:v>Foreign Trade / Exports</c:v>
                </c:pt>
                <c:pt idx="6">
                  <c:v>Public Costs</c:v>
                </c:pt>
              </c:strCache>
            </c:strRef>
          </c:cat>
          <c:val>
            <c:numRef>
              <c:f>'Weight Calc'!$D$12:$D$18</c:f>
              <c:numCache>
                <c:formatCode>0%</c:formatCode>
                <c:ptCount val="7"/>
                <c:pt idx="0">
                  <c:v>0.2125870539239719</c:v>
                </c:pt>
                <c:pt idx="1">
                  <c:v>0.44460139434438989</c:v>
                </c:pt>
                <c:pt idx="2">
                  <c:v>6.4179612550447879E-2</c:v>
                </c:pt>
                <c:pt idx="3">
                  <c:v>7.4177792299341336E-2</c:v>
                </c:pt>
                <c:pt idx="4">
                  <c:v>0.10536463657877551</c:v>
                </c:pt>
                <c:pt idx="5">
                  <c:v>5.9010540186890219E-2</c:v>
                </c:pt>
                <c:pt idx="6">
                  <c:v>4.0078970116183187E-2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2903808"/>
        <c:axId val="84246912"/>
        <c:axId val="0"/>
      </c:bar3DChart>
      <c:catAx>
        <c:axId val="62903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CA"/>
            </a:pPr>
            <a:endParaRPr lang="en-US"/>
          </a:p>
        </c:txPr>
        <c:crossAx val="84246912"/>
        <c:crosses val="autoZero"/>
        <c:auto val="1"/>
        <c:lblAlgn val="ctr"/>
        <c:lblOffset val="100"/>
        <c:noMultiLvlLbl val="0"/>
      </c:catAx>
      <c:valAx>
        <c:axId val="842469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CA"/>
            </a:pPr>
            <a:endParaRPr lang="en-US"/>
          </a:p>
        </c:txPr>
        <c:crossAx val="629038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CA"/>
            </a:pPr>
            <a:r>
              <a:rPr lang="en-US"/>
              <a:t>Ranking of Invasive Alien Species  in the GCA Based on the AHP Methodology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1"/>
        <c:ser>
          <c:idx val="0"/>
          <c:order val="0"/>
          <c:invertIfNegative val="0"/>
          <c:cat>
            <c:strRef>
              <c:f>'Value Calc'!$A$15:$A$24</c:f>
              <c:strCache>
                <c:ptCount val="10"/>
                <c:pt idx="0">
                  <c:v>Bactrocera carambolae (Carambola Fruit Fly) </c:v>
                </c:pt>
                <c:pt idx="1">
                  <c:v>Fusarium oxysporum f.sp. cubense Race 4 (Banana Wilt)</c:v>
                </c:pt>
                <c:pt idx="2">
                  <c:v>Moniliopthora roreri (Cocoa Frosty Pod)</c:v>
                </c:pt>
                <c:pt idx="3">
                  <c:v>Tuta absoluta (Tomato Leaf Miner) </c:v>
                </c:pt>
                <c:pt idx="4">
                  <c:v>Ceratitis capitata (Meditteranean Fruit Fly)</c:v>
                </c:pt>
                <c:pt idx="5">
                  <c:v>Citrus leprosis virus</c:v>
                </c:pt>
                <c:pt idx="6">
                  <c:v>Xanthomonas citri subsp. citri (Citrus canker)</c:v>
                </c:pt>
                <c:pt idx="7">
                  <c:v>Mononychellus tanajoa (Cassava Mite)</c:v>
                </c:pt>
                <c:pt idx="8">
                  <c:v>Ralstonia solanaecearum (Races 2 {Moko Disease}&amp; 3)</c:v>
                </c:pt>
                <c:pt idx="9">
                  <c:v>Rhynchophorus ferrugineus (Red Palm Weevil) </c:v>
                </c:pt>
              </c:strCache>
            </c:strRef>
          </c:cat>
          <c:val>
            <c:numRef>
              <c:f>'Value Calc'!$B$15:$B$24</c:f>
              <c:numCache>
                <c:formatCode>0.00000</c:formatCode>
                <c:ptCount val="10"/>
                <c:pt idx="0">
                  <c:v>0.1530402100914634</c:v>
                </c:pt>
                <c:pt idx="1">
                  <c:v>0.13033208606514907</c:v>
                </c:pt>
                <c:pt idx="2">
                  <c:v>6.482580733721148E-2</c:v>
                </c:pt>
                <c:pt idx="3">
                  <c:v>0.12572278595959796</c:v>
                </c:pt>
                <c:pt idx="4">
                  <c:v>0.16608204985997849</c:v>
                </c:pt>
                <c:pt idx="5">
                  <c:v>4.7702848459771678E-2</c:v>
                </c:pt>
                <c:pt idx="6">
                  <c:v>5.3053958337350382E-2</c:v>
                </c:pt>
                <c:pt idx="7">
                  <c:v>4.5444602555575711E-2</c:v>
                </c:pt>
                <c:pt idx="8">
                  <c:v>0.13803779307793765</c:v>
                </c:pt>
                <c:pt idx="9">
                  <c:v>7.5757858255964122E-2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4476672"/>
        <c:axId val="84478208"/>
        <c:axId val="0"/>
      </c:bar3DChart>
      <c:catAx>
        <c:axId val="84476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CA"/>
            </a:pPr>
            <a:endParaRPr lang="en-US"/>
          </a:p>
        </c:txPr>
        <c:crossAx val="84478208"/>
        <c:crosses val="autoZero"/>
        <c:auto val="1"/>
        <c:lblAlgn val="ctr"/>
        <c:lblOffset val="100"/>
        <c:noMultiLvlLbl val="0"/>
      </c:catAx>
      <c:valAx>
        <c:axId val="84478208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txPr>
          <a:bodyPr/>
          <a:lstStyle/>
          <a:p>
            <a:pPr>
              <a:defRPr lang="en-CA"/>
            </a:pPr>
            <a:endParaRPr lang="en-US"/>
          </a:p>
        </c:txPr>
        <c:crossAx val="844766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552449</xdr:colOff>
      <xdr:row>19</xdr:row>
      <xdr:rowOff>152399</xdr:rowOff>
    </xdr:from>
    <xdr:ext cx="3995739" cy="1026319"/>
    <xdr:sp macro="" textlink="">
      <xdr:nvSpPr>
        <xdr:cNvPr id="3" name="TextBox 2"/>
        <xdr:cNvSpPr txBox="1"/>
      </xdr:nvSpPr>
      <xdr:spPr>
        <a:xfrm>
          <a:off x="7981949" y="3807618"/>
          <a:ext cx="3995739" cy="102631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200" b="1">
              <a:solidFill>
                <a:srgbClr val="FF0000"/>
              </a:solidFill>
            </a:rPr>
            <a:t>Instructions: </a:t>
          </a:r>
        </a:p>
        <a:p>
          <a:r>
            <a:rPr lang="en-GB" sz="1200">
              <a:solidFill>
                <a:srgbClr val="FF0000"/>
              </a:solidFill>
            </a:rPr>
            <a:t>1.</a:t>
          </a:r>
          <a:r>
            <a:rPr lang="en-GB" sz="1200" baseline="0">
              <a:solidFill>
                <a:srgbClr val="FF0000"/>
              </a:solidFill>
            </a:rPr>
            <a:t> Enter option (eg  pest) names in rows shaded green.</a:t>
          </a:r>
        </a:p>
        <a:p>
          <a:r>
            <a:rPr lang="en-GB" sz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2. Enter Criteria  (what  impact it may have) being considered</a:t>
          </a:r>
        </a:p>
        <a:p>
          <a:r>
            <a:rPr lang="en-GB" sz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3. Go to sheet 'Weight Input'.</a:t>
          </a:r>
          <a:endParaRPr lang="en-GB" sz="1200">
            <a:solidFill>
              <a:srgbClr val="FF0000"/>
            </a:solidFill>
          </a:endParaRPr>
        </a:p>
      </xdr:txBody>
    </xdr:sp>
    <xdr:clientData/>
  </xdr:oneCellAnchor>
  <xdr:twoCellAnchor>
    <xdr:from>
      <xdr:col>10</xdr:col>
      <xdr:colOff>438149</xdr:colOff>
      <xdr:row>18</xdr:row>
      <xdr:rowOff>83343</xdr:rowOff>
    </xdr:from>
    <xdr:to>
      <xdr:col>11</xdr:col>
      <xdr:colOff>107157</xdr:colOff>
      <xdr:row>19</xdr:row>
      <xdr:rowOff>159543</xdr:rowOff>
    </xdr:to>
    <xdr:sp macro="" textlink="">
      <xdr:nvSpPr>
        <xdr:cNvPr id="4" name="Oval 3"/>
        <xdr:cNvSpPr/>
      </xdr:nvSpPr>
      <xdr:spPr>
        <a:xfrm>
          <a:off x="9510712" y="3548062"/>
          <a:ext cx="276226" cy="26670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050" b="1"/>
            <a:t>1</a:t>
          </a:r>
        </a:p>
      </xdr:txBody>
    </xdr:sp>
    <xdr:clientData/>
  </xdr:twoCellAnchor>
  <xdr:twoCellAnchor editAs="oneCell">
    <xdr:from>
      <xdr:col>1</xdr:col>
      <xdr:colOff>59531</xdr:colOff>
      <xdr:row>42</xdr:row>
      <xdr:rowOff>83344</xdr:rowOff>
    </xdr:from>
    <xdr:to>
      <xdr:col>7</xdr:col>
      <xdr:colOff>602456</xdr:colOff>
      <xdr:row>49</xdr:row>
      <xdr:rowOff>54769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417719"/>
          <a:ext cx="5960269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450055</xdr:colOff>
      <xdr:row>1</xdr:row>
      <xdr:rowOff>127001</xdr:rowOff>
    </xdr:from>
    <xdr:to>
      <xdr:col>15</xdr:col>
      <xdr:colOff>380999</xdr:colOff>
      <xdr:row>7</xdr:row>
      <xdr:rowOff>115897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305" y="317501"/>
          <a:ext cx="6291527" cy="259291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623093</xdr:colOff>
      <xdr:row>11</xdr:row>
      <xdr:rowOff>26459</xdr:rowOff>
    </xdr:from>
    <xdr:ext cx="6160823" cy="1857375"/>
    <xdr:sp macro="" textlink="">
      <xdr:nvSpPr>
        <xdr:cNvPr id="2" name="TextBox 1"/>
        <xdr:cNvSpPr txBox="1"/>
      </xdr:nvSpPr>
      <xdr:spPr>
        <a:xfrm>
          <a:off x="7703343" y="3339042"/>
          <a:ext cx="6160823" cy="18573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400" b="1"/>
            <a:t>Instructions: </a:t>
          </a:r>
        </a:p>
        <a:p>
          <a:r>
            <a:rPr lang="en-GB" sz="1400"/>
            <a:t>1.</a:t>
          </a:r>
          <a:r>
            <a:rPr lang="en-GB" sz="1400" baseline="0"/>
            <a:t> First establish which criteria in the pairwise comparison is  more important. For example, if  Food Security is less important than Human Health, then put B in cell D4.</a:t>
          </a:r>
        </a:p>
        <a:p>
          <a:r>
            <a:rPr lang="en-GB" sz="1400" b="1" baseline="0"/>
            <a:t>2. Determine how important one criteria is over another. For example if  Food Security</a:t>
          </a:r>
          <a:r>
            <a:rPr lang="en-GB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is strongly less important than Human health, then put a value  of 7 in cell E4</a:t>
          </a:r>
          <a:r>
            <a:rPr lang="en-GB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GB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Go to sheet 'Values Input'.</a:t>
          </a:r>
          <a:endParaRPr lang="en-GB" sz="1400"/>
        </a:p>
      </xdr:txBody>
    </xdr:sp>
    <xdr:clientData/>
  </xdr:oneCellAnchor>
  <xdr:twoCellAnchor>
    <xdr:from>
      <xdr:col>14</xdr:col>
      <xdr:colOff>482864</xdr:colOff>
      <xdr:row>10</xdr:row>
      <xdr:rowOff>201083</xdr:rowOff>
    </xdr:from>
    <xdr:to>
      <xdr:col>15</xdr:col>
      <xdr:colOff>151872</xdr:colOff>
      <xdr:row>11</xdr:row>
      <xdr:rowOff>217752</xdr:rowOff>
    </xdr:to>
    <xdr:sp macro="" textlink="">
      <xdr:nvSpPr>
        <xdr:cNvPr id="6" name="Oval 5"/>
        <xdr:cNvSpPr/>
      </xdr:nvSpPr>
      <xdr:spPr>
        <a:xfrm>
          <a:off x="13309864" y="3270250"/>
          <a:ext cx="282841" cy="260085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200" b="1"/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380999</xdr:colOff>
      <xdr:row>14</xdr:row>
      <xdr:rowOff>23284</xdr:rowOff>
    </xdr:from>
    <xdr:ext cx="5535083" cy="2503121"/>
    <xdr:sp macro="" textlink="">
      <xdr:nvSpPr>
        <xdr:cNvPr id="5" name="TextBox 4"/>
        <xdr:cNvSpPr txBox="1"/>
      </xdr:nvSpPr>
      <xdr:spPr>
        <a:xfrm>
          <a:off x="6921499" y="2690284"/>
          <a:ext cx="5535083" cy="250312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400" b="1"/>
            <a:t>Instructions: </a:t>
          </a:r>
        </a:p>
        <a:p>
          <a:r>
            <a:rPr lang="en-GB" sz="1400"/>
            <a:t>1.</a:t>
          </a:r>
          <a:r>
            <a:rPr lang="en-GB" sz="1400" baseline="0"/>
            <a:t> Compare performance of each option with another for each criterion. For example, if option A has stronger performance compared to B, then put a value of 5 in cell D3. If A performs much stronger than B, then put a value of 7 in cell D3.</a:t>
          </a:r>
        </a:p>
        <a:p>
          <a:r>
            <a:rPr lang="en-GB" sz="1400" b="1" baseline="0"/>
            <a:t>2. Repeat calculations by row. For example, after you compare A with B, then compare A with C, then D etc</a:t>
          </a:r>
          <a:r>
            <a:rPr lang="en-GB" sz="1400" baseline="0"/>
            <a:t>.</a:t>
          </a:r>
        </a:p>
        <a:p>
          <a:r>
            <a:rPr lang="en-GB" sz="1400" baseline="0"/>
            <a:t>3. Repeat steps 1-2 for each criterion. Use the expand button to the left to do so (</a:t>
          </a:r>
          <a:r>
            <a:rPr lang="en-GB" sz="1400" baseline="0">
              <a:solidFill>
                <a:srgbClr val="FF0000"/>
              </a:solidFill>
            </a:rPr>
            <a:t>small box with cross</a:t>
          </a:r>
          <a:r>
            <a:rPr lang="en-GB" sz="1400" baseline="0"/>
            <a:t>).</a:t>
          </a:r>
        </a:p>
        <a:p>
          <a:r>
            <a:rPr lang="en-GB" sz="1400" b="1" baseline="0"/>
            <a:t>4. Go to sheet 'Options and Criteria'. Columns I and J provide a ranking for each option together with corresponding overall score.</a:t>
          </a:r>
        </a:p>
      </xdr:txBody>
    </xdr:sp>
    <xdr:clientData/>
  </xdr:oneCellAnchor>
  <xdr:twoCellAnchor editAs="oneCell">
    <xdr:from>
      <xdr:col>12</xdr:col>
      <xdr:colOff>433917</xdr:colOff>
      <xdr:row>2</xdr:row>
      <xdr:rowOff>14815</xdr:rowOff>
    </xdr:from>
    <xdr:to>
      <xdr:col>22</xdr:col>
      <xdr:colOff>603249</xdr:colOff>
      <xdr:row>13</xdr:row>
      <xdr:rowOff>74083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4417" y="395815"/>
          <a:ext cx="6307665" cy="2154768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127001</xdr:colOff>
      <xdr:row>13</xdr:row>
      <xdr:rowOff>63500</xdr:rowOff>
    </xdr:from>
    <xdr:to>
      <xdr:col>19</xdr:col>
      <xdr:colOff>403227</xdr:colOff>
      <xdr:row>14</xdr:row>
      <xdr:rowOff>139700</xdr:rowOff>
    </xdr:to>
    <xdr:sp macro="" textlink="">
      <xdr:nvSpPr>
        <xdr:cNvPr id="8" name="Oval 7"/>
        <xdr:cNvSpPr/>
      </xdr:nvSpPr>
      <xdr:spPr>
        <a:xfrm>
          <a:off x="10964334" y="2540000"/>
          <a:ext cx="276226" cy="26670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050" b="1"/>
            <a:t>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4</xdr:row>
      <xdr:rowOff>119062</xdr:rowOff>
    </xdr:from>
    <xdr:to>
      <xdr:col>15</xdr:col>
      <xdr:colOff>285750</xdr:colOff>
      <xdr:row>16</xdr:row>
      <xdr:rowOff>366712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371474</xdr:colOff>
      <xdr:row>13</xdr:row>
      <xdr:rowOff>57151</xdr:rowOff>
    </xdr:from>
    <xdr:to>
      <xdr:col>14</xdr:col>
      <xdr:colOff>619124</xdr:colOff>
      <xdr:row>28</xdr:row>
      <xdr:rowOff>4763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6" name="Table6" displayName="Table6" ref="B2:L12" totalsRowShown="0" headerRowDxfId="12" dataDxfId="11">
  <autoFilter ref="B2:L12"/>
  <tableColumns count="11">
    <tableColumn id="1" name="Column1" dataDxfId="10"/>
    <tableColumn id="2" name="A" dataDxfId="9"/>
    <tableColumn id="3" name="B" dataDxfId="8"/>
    <tableColumn id="4" name="C" dataDxfId="7"/>
    <tableColumn id="5" name="D" dataDxfId="6"/>
    <tableColumn id="6" name="E" dataDxfId="5"/>
    <tableColumn id="7" name="F" dataDxfId="4"/>
    <tableColumn id="8" name="G" dataDxfId="3"/>
    <tableColumn id="9" name="H" dataDxfId="2"/>
    <tableColumn id="10" name="I" dataDxfId="1"/>
    <tableColumn id="11" name="J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5"/>
  <sheetViews>
    <sheetView tabSelected="1" zoomScale="90" zoomScaleNormal="90" workbookViewId="0">
      <selection activeCell="B15" sqref="B15:H15"/>
    </sheetView>
  </sheetViews>
  <sheetFormatPr defaultRowHeight="15" x14ac:dyDescent="0.25"/>
  <cols>
    <col min="1" max="1" width="13.42578125" style="2" customWidth="1"/>
    <col min="2" max="2" width="14" style="2" customWidth="1"/>
    <col min="3" max="3" width="12.28515625" style="2" customWidth="1"/>
    <col min="4" max="4" width="13.140625" style="2" customWidth="1"/>
    <col min="5" max="5" width="13" style="2" customWidth="1"/>
    <col min="6" max="6" width="14.140625" style="2" customWidth="1"/>
    <col min="7" max="7" width="14.5703125" style="2" customWidth="1"/>
    <col min="8" max="8" width="13.85546875" style="2" customWidth="1"/>
    <col min="9" max="9" width="10.5703125" style="2" customWidth="1"/>
    <col min="10" max="10" width="14.140625" style="2" customWidth="1"/>
    <col min="11" max="16384" width="9.140625" style="2"/>
  </cols>
  <sheetData>
    <row r="1" spans="1:15" ht="18" x14ac:dyDescent="0.25">
      <c r="A1" s="50" t="s">
        <v>31</v>
      </c>
    </row>
    <row r="2" spans="1:15" x14ac:dyDescent="0.25">
      <c r="A2" s="51" t="s">
        <v>44</v>
      </c>
    </row>
    <row r="3" spans="1:15" ht="15" customHeight="1" x14ac:dyDescent="0.25">
      <c r="A3" s="52" t="s">
        <v>32</v>
      </c>
      <c r="B3" s="85" t="s">
        <v>36</v>
      </c>
      <c r="C3" s="85"/>
      <c r="D3" s="85"/>
      <c r="E3" s="85"/>
      <c r="F3" s="85"/>
      <c r="G3" s="85"/>
      <c r="H3" s="85"/>
      <c r="I3" s="85"/>
      <c r="J3" s="85"/>
      <c r="K3" s="57"/>
      <c r="L3" s="57"/>
      <c r="M3" s="57"/>
      <c r="N3" s="57"/>
      <c r="O3" s="57"/>
    </row>
    <row r="4" spans="1:15" x14ac:dyDescent="0.25">
      <c r="A4" s="55" t="s">
        <v>33</v>
      </c>
      <c r="B4" s="79" t="s">
        <v>45</v>
      </c>
      <c r="C4" s="80"/>
      <c r="D4" s="80"/>
      <c r="E4" s="80"/>
      <c r="F4" s="80"/>
      <c r="G4" s="80"/>
      <c r="H4" s="80"/>
      <c r="I4" s="80"/>
      <c r="J4" s="81"/>
    </row>
    <row r="5" spans="1:15" x14ac:dyDescent="0.25">
      <c r="A5" s="56" t="s">
        <v>34</v>
      </c>
      <c r="B5" s="82">
        <v>40859</v>
      </c>
      <c r="C5" s="83"/>
      <c r="D5" s="84"/>
      <c r="E5" s="53"/>
      <c r="F5" s="53"/>
      <c r="G5" s="53"/>
      <c r="H5" s="53"/>
      <c r="I5" s="53"/>
      <c r="J5" s="53"/>
    </row>
    <row r="6" spans="1:15" x14ac:dyDescent="0.25">
      <c r="A6" s="19" t="s">
        <v>35</v>
      </c>
      <c r="B6" s="78" t="s">
        <v>39</v>
      </c>
      <c r="C6" s="78"/>
      <c r="D6" s="78"/>
      <c r="E6" s="78"/>
      <c r="F6" s="78"/>
      <c r="G6" s="54"/>
      <c r="H6" s="54"/>
      <c r="I6" s="54"/>
      <c r="J6" s="54"/>
    </row>
    <row r="8" spans="1:15" x14ac:dyDescent="0.25">
      <c r="A8" s="89" t="s">
        <v>21</v>
      </c>
      <c r="B8" s="90"/>
      <c r="C8" s="90"/>
      <c r="D8" s="90"/>
      <c r="E8" s="90"/>
      <c r="F8" s="90"/>
      <c r="G8" s="90"/>
      <c r="H8" s="91"/>
      <c r="I8" s="20" t="s">
        <v>26</v>
      </c>
      <c r="J8" s="20" t="s">
        <v>24</v>
      </c>
    </row>
    <row r="9" spans="1:15" x14ac:dyDescent="0.25">
      <c r="A9" s="20" t="s">
        <v>9</v>
      </c>
      <c r="B9" s="74" t="s">
        <v>48</v>
      </c>
      <c r="C9" s="62"/>
      <c r="D9" s="62"/>
      <c r="E9" s="62"/>
      <c r="F9" s="62"/>
      <c r="G9" s="62"/>
      <c r="H9" s="63"/>
      <c r="I9" s="20">
        <f>RANK('Value Calc'!B15,'Value Calc'!$B$15:$B$24,1)</f>
        <v>9</v>
      </c>
      <c r="J9" s="27">
        <f>'Value Calc'!B15</f>
        <v>0.1530402100914634</v>
      </c>
    </row>
    <row r="10" spans="1:15" x14ac:dyDescent="0.25">
      <c r="A10" s="20" t="s">
        <v>10</v>
      </c>
      <c r="B10" s="78" t="s">
        <v>49</v>
      </c>
      <c r="C10" s="78"/>
      <c r="D10" s="78"/>
      <c r="E10" s="78"/>
      <c r="F10" s="78"/>
      <c r="G10" s="78"/>
      <c r="H10" s="78"/>
      <c r="I10" s="20">
        <f>RANK('Value Calc'!B16,'Value Calc'!$B$15:$B$24,1)</f>
        <v>7</v>
      </c>
      <c r="J10" s="27">
        <f>'Value Calc'!B16</f>
        <v>0.13033208606514907</v>
      </c>
    </row>
    <row r="11" spans="1:15" x14ac:dyDescent="0.25">
      <c r="A11" s="20" t="s">
        <v>13</v>
      </c>
      <c r="B11" s="78" t="s">
        <v>50</v>
      </c>
      <c r="C11" s="78"/>
      <c r="D11" s="78"/>
      <c r="E11" s="78"/>
      <c r="F11" s="78"/>
      <c r="G11" s="78"/>
      <c r="H11" s="78"/>
      <c r="I11" s="20">
        <f>RANK('Value Calc'!B17,'Value Calc'!$B$15:$B$24,1)</f>
        <v>4</v>
      </c>
      <c r="J11" s="27">
        <f>'Value Calc'!B17</f>
        <v>6.482580733721148E-2</v>
      </c>
    </row>
    <row r="12" spans="1:15" x14ac:dyDescent="0.25">
      <c r="A12" s="20" t="s">
        <v>14</v>
      </c>
      <c r="B12" s="78" t="s">
        <v>51</v>
      </c>
      <c r="C12" s="78"/>
      <c r="D12" s="78"/>
      <c r="E12" s="78"/>
      <c r="F12" s="78"/>
      <c r="G12" s="78"/>
      <c r="H12" s="78"/>
      <c r="I12" s="20">
        <f>RANK('Value Calc'!B18,'Value Calc'!$B$15:$B$24,1)</f>
        <v>6</v>
      </c>
      <c r="J12" s="27">
        <f>'Value Calc'!B18</f>
        <v>0.12572278595959796</v>
      </c>
    </row>
    <row r="13" spans="1:15" x14ac:dyDescent="0.25">
      <c r="A13" s="20" t="s">
        <v>15</v>
      </c>
      <c r="B13" s="78" t="s">
        <v>52</v>
      </c>
      <c r="C13" s="78"/>
      <c r="D13" s="78"/>
      <c r="E13" s="78"/>
      <c r="F13" s="78"/>
      <c r="G13" s="78"/>
      <c r="H13" s="78"/>
      <c r="I13" s="20">
        <f>RANK('Value Calc'!B19,'Value Calc'!$B$15:$B$24,1)</f>
        <v>10</v>
      </c>
      <c r="J13" s="27">
        <f>'Value Calc'!B19</f>
        <v>0.16608204985997849</v>
      </c>
    </row>
    <row r="14" spans="1:15" x14ac:dyDescent="0.25">
      <c r="A14" s="20" t="s">
        <v>16</v>
      </c>
      <c r="B14" s="78" t="s">
        <v>47</v>
      </c>
      <c r="C14" s="78"/>
      <c r="D14" s="78"/>
      <c r="E14" s="78"/>
      <c r="F14" s="78"/>
      <c r="G14" s="78"/>
      <c r="H14" s="78"/>
      <c r="I14" s="20">
        <f>RANK('Value Calc'!B20,'Value Calc'!$B$15:$B$24,1)</f>
        <v>2</v>
      </c>
      <c r="J14" s="27">
        <f>'Value Calc'!B20</f>
        <v>4.7702848459771678E-2</v>
      </c>
    </row>
    <row r="15" spans="1:15" x14ac:dyDescent="0.25">
      <c r="A15" s="20" t="s">
        <v>17</v>
      </c>
      <c r="B15" s="78" t="s">
        <v>53</v>
      </c>
      <c r="C15" s="78"/>
      <c r="D15" s="78"/>
      <c r="E15" s="78"/>
      <c r="F15" s="78"/>
      <c r="G15" s="78"/>
      <c r="H15" s="78"/>
      <c r="I15" s="20">
        <f>RANK('Value Calc'!B21,'Value Calc'!$B$15:$B$24,1)</f>
        <v>3</v>
      </c>
      <c r="J15" s="27">
        <f>'Value Calc'!B21</f>
        <v>5.3053958337350382E-2</v>
      </c>
    </row>
    <row r="16" spans="1:15" x14ac:dyDescent="0.25">
      <c r="A16" s="20" t="s">
        <v>18</v>
      </c>
      <c r="B16" s="78" t="s">
        <v>54</v>
      </c>
      <c r="C16" s="78"/>
      <c r="D16" s="78"/>
      <c r="E16" s="78"/>
      <c r="F16" s="78"/>
      <c r="G16" s="78"/>
      <c r="H16" s="78"/>
      <c r="I16" s="20">
        <f>RANK('Value Calc'!B22,'Value Calc'!$B$15:$B$24,1)</f>
        <v>1</v>
      </c>
      <c r="J16" s="27">
        <f>'Value Calc'!B22</f>
        <v>4.5444602555575711E-2</v>
      </c>
    </row>
    <row r="17" spans="1:10" x14ac:dyDescent="0.25">
      <c r="A17" s="20" t="s">
        <v>19</v>
      </c>
      <c r="B17" s="78" t="s">
        <v>55</v>
      </c>
      <c r="C17" s="78"/>
      <c r="D17" s="78"/>
      <c r="E17" s="78"/>
      <c r="F17" s="78"/>
      <c r="G17" s="78"/>
      <c r="H17" s="78"/>
      <c r="I17" s="20">
        <f>RANK('Value Calc'!B23,'Value Calc'!$B$15:$B$24,1)</f>
        <v>8</v>
      </c>
      <c r="J17" s="27">
        <f>'Value Calc'!B23</f>
        <v>0.13803779307793765</v>
      </c>
    </row>
    <row r="18" spans="1:10" x14ac:dyDescent="0.25">
      <c r="A18" s="20" t="s">
        <v>20</v>
      </c>
      <c r="B18" s="78" t="s">
        <v>56</v>
      </c>
      <c r="C18" s="78"/>
      <c r="D18" s="78"/>
      <c r="E18" s="78"/>
      <c r="F18" s="78"/>
      <c r="G18" s="78"/>
      <c r="H18" s="78"/>
      <c r="I18" s="20">
        <f>RANK('Value Calc'!B24,'Value Calc'!$B$15:$B$24,1)</f>
        <v>5</v>
      </c>
      <c r="J18" s="27">
        <f>'Value Calc'!B24</f>
        <v>7.5757858255964122E-2</v>
      </c>
    </row>
    <row r="20" spans="1:10" x14ac:dyDescent="0.25"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</row>
    <row r="21" spans="1:10" ht="60" x14ac:dyDescent="0.25">
      <c r="B21" s="61" t="s">
        <v>37</v>
      </c>
      <c r="C21" s="61" t="s">
        <v>38</v>
      </c>
      <c r="D21" s="61" t="s">
        <v>43</v>
      </c>
      <c r="E21" s="61" t="s">
        <v>46</v>
      </c>
      <c r="F21" s="61" t="s">
        <v>42</v>
      </c>
      <c r="G21" s="61" t="s">
        <v>40</v>
      </c>
      <c r="H21" s="61" t="s">
        <v>41</v>
      </c>
    </row>
    <row r="25" spans="1:10" ht="23.25" x14ac:dyDescent="0.35">
      <c r="B25" s="86" t="s">
        <v>30</v>
      </c>
      <c r="C25" s="87"/>
      <c r="D25" s="87"/>
      <c r="E25" s="87"/>
      <c r="F25" s="87"/>
      <c r="G25" s="87"/>
      <c r="H25" s="88"/>
    </row>
  </sheetData>
  <mergeCells count="15">
    <mergeCell ref="B6:F6"/>
    <mergeCell ref="B4:J4"/>
    <mergeCell ref="B5:D5"/>
    <mergeCell ref="B3:J3"/>
    <mergeCell ref="B25:H25"/>
    <mergeCell ref="B14:H14"/>
    <mergeCell ref="B10:H10"/>
    <mergeCell ref="B11:H11"/>
    <mergeCell ref="B12:H12"/>
    <mergeCell ref="B13:H13"/>
    <mergeCell ref="A8:H8"/>
    <mergeCell ref="B15:H15"/>
    <mergeCell ref="B16:H16"/>
    <mergeCell ref="B17:H17"/>
    <mergeCell ref="B18:H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opLeftCell="D1" zoomScale="90" zoomScaleNormal="90" workbookViewId="0">
      <selection activeCell="E26" sqref="E26"/>
    </sheetView>
  </sheetViews>
  <sheetFormatPr defaultRowHeight="15" x14ac:dyDescent="0.25"/>
  <cols>
    <col min="1" max="1" width="17.85546875" style="1" customWidth="1"/>
    <col min="2" max="2" width="12.5703125" style="1" customWidth="1"/>
    <col min="3" max="3" width="40.7109375" style="1" customWidth="1"/>
    <col min="4" max="4" width="16.28515625" style="1" customWidth="1"/>
    <col min="5" max="5" width="18.5703125" style="1" customWidth="1"/>
    <col min="6" max="6" width="13.5703125" style="1" customWidth="1"/>
    <col min="7" max="7" width="12.42578125" style="1" customWidth="1"/>
    <col min="8" max="8" width="13" style="1" customWidth="1"/>
    <col min="9" max="9" width="9.140625" style="1"/>
    <col min="10" max="10" width="12.5703125" style="1" customWidth="1"/>
    <col min="11" max="11" width="2.7109375" style="1" customWidth="1"/>
    <col min="12" max="12" width="9.140625" style="1"/>
    <col min="13" max="13" width="4.28515625" style="1" customWidth="1"/>
    <col min="14" max="16" width="9.140625" style="1"/>
    <col min="17" max="17" width="11.28515625" style="1" customWidth="1"/>
    <col min="18" max="18" width="9.140625" style="1" hidden="1" customWidth="1"/>
    <col min="19" max="16384" width="9.140625" style="1"/>
  </cols>
  <sheetData>
    <row r="1" spans="1:23" x14ac:dyDescent="0.25"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02" customHeight="1" x14ac:dyDescent="0.25">
      <c r="A2" s="93" t="s">
        <v>11</v>
      </c>
      <c r="B2" s="93"/>
      <c r="C2" s="93"/>
      <c r="D2" s="17" t="s">
        <v>29</v>
      </c>
      <c r="E2" s="16" t="s">
        <v>27</v>
      </c>
      <c r="F2" s="4"/>
      <c r="J2" s="100"/>
      <c r="K2" s="101"/>
      <c r="L2" s="102"/>
      <c r="M2" s="95"/>
      <c r="N2" s="103"/>
      <c r="O2" s="95"/>
      <c r="P2" s="95"/>
      <c r="Q2" s="95"/>
      <c r="R2" s="95"/>
      <c r="S2" s="3"/>
      <c r="T2" s="3"/>
      <c r="U2" s="3"/>
      <c r="V2" s="3"/>
      <c r="W2" s="3"/>
    </row>
    <row r="3" spans="1:23" ht="27.75" customHeight="1" x14ac:dyDescent="0.25">
      <c r="A3" s="93" t="s">
        <v>9</v>
      </c>
      <c r="B3" s="93"/>
      <c r="C3" s="6" t="s">
        <v>10</v>
      </c>
      <c r="D3" s="7"/>
      <c r="E3" s="7"/>
      <c r="J3" s="94"/>
      <c r="K3" s="95"/>
      <c r="L3" s="96"/>
      <c r="M3" s="97"/>
      <c r="N3" s="98"/>
      <c r="O3" s="95"/>
      <c r="P3" s="95"/>
      <c r="Q3" s="95"/>
      <c r="R3" s="95"/>
      <c r="S3" s="3"/>
      <c r="T3" s="3"/>
      <c r="U3" s="3"/>
      <c r="V3" s="3"/>
      <c r="W3" s="3"/>
    </row>
    <row r="4" spans="1:23" ht="20.100000000000001" customHeight="1" x14ac:dyDescent="0.3">
      <c r="A4" s="92" t="str">
        <f>'Options and Criteria'!B21</f>
        <v>Food Security</v>
      </c>
      <c r="B4" s="92"/>
      <c r="C4" s="8" t="str">
        <f>'Options and Criteria'!C$21</f>
        <v>Human Health</v>
      </c>
      <c r="D4" s="73" t="s">
        <v>10</v>
      </c>
      <c r="E4" s="73">
        <v>5</v>
      </c>
      <c r="J4" s="94"/>
      <c r="K4" s="95"/>
      <c r="L4" s="96"/>
      <c r="M4" s="97"/>
      <c r="N4" s="98"/>
      <c r="O4" s="95"/>
      <c r="P4" s="95"/>
      <c r="Q4" s="95"/>
      <c r="R4" s="95"/>
      <c r="S4" s="3"/>
      <c r="T4" s="3"/>
      <c r="U4" s="3"/>
      <c r="V4" s="3"/>
      <c r="W4" s="3"/>
    </row>
    <row r="5" spans="1:23" ht="20.100000000000001" customHeight="1" x14ac:dyDescent="0.3">
      <c r="A5" s="92"/>
      <c r="B5" s="92"/>
      <c r="C5" s="8" t="str">
        <f>'Options and Criteria'!D$21</f>
        <v>Crop Health</v>
      </c>
      <c r="D5" s="73" t="s">
        <v>9</v>
      </c>
      <c r="E5" s="73">
        <v>5</v>
      </c>
      <c r="J5" s="94"/>
      <c r="K5" s="95"/>
      <c r="L5" s="96"/>
      <c r="M5" s="97"/>
      <c r="N5" s="98"/>
      <c r="O5" s="95"/>
      <c r="P5" s="95"/>
      <c r="Q5" s="95"/>
      <c r="R5" s="95"/>
      <c r="S5" s="5"/>
      <c r="T5" s="5"/>
      <c r="U5" s="5"/>
      <c r="V5" s="3"/>
      <c r="W5" s="3"/>
    </row>
    <row r="6" spans="1:23" ht="20.100000000000001" customHeight="1" x14ac:dyDescent="0.3">
      <c r="A6" s="92"/>
      <c r="B6" s="92"/>
      <c r="C6" s="8" t="str">
        <f>'Options and Criteria'!E$21</f>
        <v>Aesthetic Value / Ecosystem Health</v>
      </c>
      <c r="D6" s="73" t="s">
        <v>9</v>
      </c>
      <c r="E6" s="73">
        <v>7</v>
      </c>
      <c r="J6" s="94"/>
      <c r="K6" s="95"/>
      <c r="L6" s="96"/>
      <c r="M6" s="97"/>
      <c r="N6" s="98"/>
      <c r="O6" s="95"/>
      <c r="P6" s="95"/>
      <c r="Q6" s="95"/>
      <c r="R6" s="95"/>
    </row>
    <row r="7" spans="1:23" ht="20.100000000000001" customHeight="1" x14ac:dyDescent="0.3">
      <c r="A7" s="92"/>
      <c r="B7" s="92"/>
      <c r="C7" s="8" t="str">
        <f>'Options and Criteria'!F$21</f>
        <v>Production Costs</v>
      </c>
      <c r="D7" s="73" t="s">
        <v>9</v>
      </c>
      <c r="E7" s="73">
        <v>1</v>
      </c>
      <c r="J7" s="94"/>
      <c r="K7" s="95"/>
      <c r="L7" s="96"/>
      <c r="M7" s="97"/>
      <c r="N7" s="98"/>
      <c r="O7" s="95"/>
      <c r="P7" s="95"/>
      <c r="Q7" s="95"/>
      <c r="R7" s="95"/>
    </row>
    <row r="8" spans="1:23" ht="20.100000000000001" customHeight="1" x14ac:dyDescent="0.3">
      <c r="A8" s="92"/>
      <c r="B8" s="92"/>
      <c r="C8" s="8" t="str">
        <f>'Options and Criteria'!G$21</f>
        <v>Foreign Trade / Exports</v>
      </c>
      <c r="D8" s="73" t="s">
        <v>9</v>
      </c>
      <c r="E8" s="73">
        <v>5</v>
      </c>
      <c r="J8" s="99"/>
      <c r="K8" s="95"/>
      <c r="L8" s="95"/>
      <c r="M8" s="95"/>
      <c r="N8" s="95"/>
      <c r="O8" s="95"/>
      <c r="P8" s="95"/>
      <c r="Q8" s="95"/>
      <c r="R8" s="95"/>
    </row>
    <row r="9" spans="1:23" ht="20.100000000000001" customHeight="1" x14ac:dyDescent="0.3">
      <c r="A9" s="92"/>
      <c r="B9" s="92"/>
      <c r="C9" s="8" t="str">
        <f>'Options and Criteria'!H$21</f>
        <v>Public Costs</v>
      </c>
      <c r="D9" s="73" t="s">
        <v>9</v>
      </c>
      <c r="E9" s="73">
        <v>5</v>
      </c>
    </row>
    <row r="10" spans="1:23" ht="20.100000000000001" customHeight="1" x14ac:dyDescent="0.3">
      <c r="A10" s="92" t="str">
        <f>C4</f>
        <v>Human Health</v>
      </c>
      <c r="B10" s="92"/>
      <c r="C10" s="8" t="str">
        <f>'Options and Criteria'!D$21</f>
        <v>Crop Health</v>
      </c>
      <c r="D10" s="73" t="s">
        <v>9</v>
      </c>
      <c r="E10" s="73">
        <v>5</v>
      </c>
    </row>
    <row r="11" spans="1:23" ht="20.100000000000001" customHeight="1" x14ac:dyDescent="0.3">
      <c r="A11" s="92"/>
      <c r="B11" s="92"/>
      <c r="C11" s="8" t="str">
        <f>'Options and Criteria'!E$21</f>
        <v>Aesthetic Value / Ecosystem Health</v>
      </c>
      <c r="D11" s="73" t="s">
        <v>9</v>
      </c>
      <c r="E11" s="73">
        <v>7</v>
      </c>
    </row>
    <row r="12" spans="1:23" ht="20.100000000000001" customHeight="1" x14ac:dyDescent="0.3">
      <c r="A12" s="92"/>
      <c r="B12" s="92"/>
      <c r="C12" s="8" t="str">
        <f>'Options and Criteria'!F$21</f>
        <v>Production Costs</v>
      </c>
      <c r="D12" s="73" t="s">
        <v>9</v>
      </c>
      <c r="E12" s="73">
        <v>7</v>
      </c>
    </row>
    <row r="13" spans="1:23" ht="20.100000000000001" customHeight="1" x14ac:dyDescent="0.3">
      <c r="A13" s="92"/>
      <c r="B13" s="92"/>
      <c r="C13" s="8" t="str">
        <f>'Options and Criteria'!G$21</f>
        <v>Foreign Trade / Exports</v>
      </c>
      <c r="D13" s="73" t="s">
        <v>9</v>
      </c>
      <c r="E13" s="73">
        <v>5</v>
      </c>
    </row>
    <row r="14" spans="1:23" ht="20.100000000000001" customHeight="1" x14ac:dyDescent="0.3">
      <c r="A14" s="92"/>
      <c r="B14" s="92"/>
      <c r="C14" s="8" t="str">
        <f>'Options and Criteria'!H$21</f>
        <v>Public Costs</v>
      </c>
      <c r="D14" s="73" t="s">
        <v>9</v>
      </c>
      <c r="E14" s="73">
        <v>5</v>
      </c>
    </row>
    <row r="15" spans="1:23" ht="20.100000000000001" customHeight="1" x14ac:dyDescent="0.3">
      <c r="A15" s="92" t="str">
        <f>C5</f>
        <v>Crop Health</v>
      </c>
      <c r="B15" s="92"/>
      <c r="C15" s="8" t="str">
        <f>'Options and Criteria'!E$21</f>
        <v>Aesthetic Value / Ecosystem Health</v>
      </c>
      <c r="D15" s="73" t="s">
        <v>9</v>
      </c>
      <c r="E15" s="73">
        <v>5</v>
      </c>
    </row>
    <row r="16" spans="1:23" ht="20.100000000000001" customHeight="1" x14ac:dyDescent="0.3">
      <c r="A16" s="92"/>
      <c r="B16" s="92"/>
      <c r="C16" s="8" t="str">
        <f>'Options and Criteria'!F$21</f>
        <v>Production Costs</v>
      </c>
      <c r="D16" s="73" t="s">
        <v>10</v>
      </c>
      <c r="E16" s="73">
        <v>3</v>
      </c>
    </row>
    <row r="17" spans="1:5" ht="20.100000000000001" customHeight="1" x14ac:dyDescent="0.3">
      <c r="A17" s="92"/>
      <c r="B17" s="92"/>
      <c r="C17" s="8" t="str">
        <f>'Options and Criteria'!G$21</f>
        <v>Foreign Trade / Exports</v>
      </c>
      <c r="D17" s="73" t="s">
        <v>10</v>
      </c>
      <c r="E17" s="73">
        <v>5</v>
      </c>
    </row>
    <row r="18" spans="1:5" ht="20.100000000000001" customHeight="1" x14ac:dyDescent="0.3">
      <c r="A18" s="92"/>
      <c r="B18" s="92"/>
      <c r="C18" s="8" t="str">
        <f>'Options and Criteria'!H$21</f>
        <v>Public Costs</v>
      </c>
      <c r="D18" s="73" t="s">
        <v>9</v>
      </c>
      <c r="E18" s="73">
        <v>3</v>
      </c>
    </row>
    <row r="19" spans="1:5" ht="20.100000000000001" customHeight="1" x14ac:dyDescent="0.3">
      <c r="A19" s="92" t="str">
        <f>C6</f>
        <v>Aesthetic Value / Ecosystem Health</v>
      </c>
      <c r="B19" s="92"/>
      <c r="C19" s="8" t="str">
        <f>'Options and Criteria'!F$21</f>
        <v>Production Costs</v>
      </c>
      <c r="D19" s="73" t="s">
        <v>9</v>
      </c>
      <c r="E19" s="73">
        <v>3</v>
      </c>
    </row>
    <row r="20" spans="1:5" ht="20.100000000000001" customHeight="1" x14ac:dyDescent="0.3">
      <c r="A20" s="92"/>
      <c r="B20" s="92"/>
      <c r="C20" s="8" t="str">
        <f>'Options and Criteria'!G$21</f>
        <v>Foreign Trade / Exports</v>
      </c>
      <c r="D20" s="73" t="s">
        <v>9</v>
      </c>
      <c r="E20" s="73">
        <v>3</v>
      </c>
    </row>
    <row r="21" spans="1:5" ht="20.100000000000001" customHeight="1" x14ac:dyDescent="0.3">
      <c r="A21" s="92"/>
      <c r="B21" s="92"/>
      <c r="C21" s="8" t="str">
        <f>'Options and Criteria'!H$21</f>
        <v>Public Costs</v>
      </c>
      <c r="D21" s="73" t="s">
        <v>9</v>
      </c>
      <c r="E21" s="73">
        <v>3</v>
      </c>
    </row>
    <row r="22" spans="1:5" ht="20.100000000000001" customHeight="1" x14ac:dyDescent="0.3">
      <c r="A22" s="92" t="str">
        <f>C7</f>
        <v>Production Costs</v>
      </c>
      <c r="B22" s="92"/>
      <c r="C22" s="8" t="str">
        <f>'Options and Criteria'!G$21</f>
        <v>Foreign Trade / Exports</v>
      </c>
      <c r="D22" s="73" t="s">
        <v>9</v>
      </c>
      <c r="E22" s="73">
        <v>3</v>
      </c>
    </row>
    <row r="23" spans="1:5" ht="20.100000000000001" customHeight="1" x14ac:dyDescent="0.3">
      <c r="A23" s="92"/>
      <c r="B23" s="92"/>
      <c r="C23" s="8" t="str">
        <f>'Options and Criteria'!H$21</f>
        <v>Public Costs</v>
      </c>
      <c r="D23" s="73" t="s">
        <v>9</v>
      </c>
      <c r="E23" s="73">
        <v>3</v>
      </c>
    </row>
    <row r="24" spans="1:5" ht="37.5" customHeight="1" x14ac:dyDescent="0.3">
      <c r="A24" s="92" t="str">
        <f>C8</f>
        <v>Foreign Trade / Exports</v>
      </c>
      <c r="B24" s="92"/>
      <c r="C24" s="8" t="str">
        <f>'Options and Criteria'!H$21</f>
        <v>Public Costs</v>
      </c>
      <c r="D24" s="73" t="s">
        <v>9</v>
      </c>
      <c r="E24" s="73">
        <v>1</v>
      </c>
    </row>
  </sheetData>
  <mergeCells count="27">
    <mergeCell ref="J4:K4"/>
    <mergeCell ref="L4:M4"/>
    <mergeCell ref="N4:R4"/>
    <mergeCell ref="J2:K2"/>
    <mergeCell ref="L2:M2"/>
    <mergeCell ref="N2:R2"/>
    <mergeCell ref="J3:K3"/>
    <mergeCell ref="L3:M3"/>
    <mergeCell ref="N3:R3"/>
    <mergeCell ref="J7:K7"/>
    <mergeCell ref="L7:M7"/>
    <mergeCell ref="N7:R7"/>
    <mergeCell ref="J8:R8"/>
    <mergeCell ref="J5:K5"/>
    <mergeCell ref="L5:M5"/>
    <mergeCell ref="N5:R5"/>
    <mergeCell ref="J6:K6"/>
    <mergeCell ref="L6:M6"/>
    <mergeCell ref="N6:R6"/>
    <mergeCell ref="A24:B24"/>
    <mergeCell ref="A3:B3"/>
    <mergeCell ref="A2:C2"/>
    <mergeCell ref="A4:B9"/>
    <mergeCell ref="A10:B14"/>
    <mergeCell ref="A15:B18"/>
    <mergeCell ref="A19:B21"/>
    <mergeCell ref="A22:B23"/>
  </mergeCells>
  <pageMargins left="0.7" right="0.7" top="0.75" bottom="0.75" header="0.3" footer="0.3"/>
  <ignoredErrors>
    <ignoredError sqref="C21:C22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topLeftCell="A65" zoomScale="66" zoomScaleNormal="66" workbookViewId="0">
      <selection activeCell="N31" sqref="N31"/>
    </sheetView>
  </sheetViews>
  <sheetFormatPr defaultRowHeight="15" outlineLevelRow="1" x14ac:dyDescent="0.25"/>
  <cols>
    <col min="1" max="1" width="24.7109375" style="3" customWidth="1"/>
    <col min="2" max="12" width="7.7109375" style="3" customWidth="1"/>
    <col min="13" max="24" width="9.140625" style="3"/>
    <col min="25" max="25" width="15.85546875" style="3" customWidth="1"/>
    <col min="26" max="26" width="35.7109375" style="3" customWidth="1"/>
    <col min="27" max="16384" width="9.140625" style="3"/>
  </cols>
  <sheetData>
    <row r="1" spans="1:26" x14ac:dyDescent="0.25">
      <c r="A1" s="41" t="s">
        <v>1</v>
      </c>
      <c r="C1" s="104" t="s">
        <v>28</v>
      </c>
      <c r="D1" s="104"/>
      <c r="E1" s="104"/>
      <c r="F1" s="104"/>
      <c r="G1" s="104"/>
      <c r="H1" s="104"/>
      <c r="I1" s="104"/>
      <c r="J1" s="104"/>
      <c r="K1" s="104"/>
      <c r="L1" s="104"/>
    </row>
    <row r="2" spans="1:26" outlineLevel="1" x14ac:dyDescent="0.25">
      <c r="A2" s="15" t="str">
        <f>'Options and Criteria'!B21</f>
        <v>Food Security</v>
      </c>
      <c r="B2" s="11" t="s">
        <v>8</v>
      </c>
      <c r="C2" s="18" t="s">
        <v>9</v>
      </c>
      <c r="D2" s="18" t="s">
        <v>10</v>
      </c>
      <c r="E2" s="18" t="s">
        <v>13</v>
      </c>
      <c r="F2" s="18" t="s">
        <v>14</v>
      </c>
      <c r="G2" s="18" t="s">
        <v>15</v>
      </c>
      <c r="H2" s="18" t="s">
        <v>16</v>
      </c>
      <c r="I2" s="18" t="s">
        <v>17</v>
      </c>
      <c r="J2" s="18" t="s">
        <v>18</v>
      </c>
      <c r="K2" s="18" t="s">
        <v>19</v>
      </c>
      <c r="L2" s="18" t="s">
        <v>20</v>
      </c>
      <c r="Y2" s="45" t="str">
        <f>'Options and Criteria'!A9</f>
        <v>A</v>
      </c>
      <c r="Z2" s="7" t="str">
        <f>'Options and Criteria'!B9</f>
        <v xml:space="preserve">Bactrocera carambolae (Carambola Fruit Fly) </v>
      </c>
    </row>
    <row r="3" spans="1:26" outlineLevel="1" x14ac:dyDescent="0.25">
      <c r="A3" s="15"/>
      <c r="B3" s="20" t="s">
        <v>9</v>
      </c>
      <c r="C3" s="26">
        <v>1</v>
      </c>
      <c r="D3" s="59">
        <v>5</v>
      </c>
      <c r="E3" s="59">
        <v>5</v>
      </c>
      <c r="F3" s="59">
        <v>7</v>
      </c>
      <c r="G3" s="59">
        <v>8</v>
      </c>
      <c r="H3" s="59">
        <v>5</v>
      </c>
      <c r="I3" s="59">
        <v>7</v>
      </c>
      <c r="J3" s="59">
        <v>3</v>
      </c>
      <c r="K3" s="59">
        <v>5</v>
      </c>
      <c r="L3" s="59">
        <v>3</v>
      </c>
      <c r="Y3" s="45" t="str">
        <f>'Options and Criteria'!A10</f>
        <v>B</v>
      </c>
      <c r="Z3" s="7" t="str">
        <f>'Options and Criteria'!B10</f>
        <v>Fusarium oxysporum f.sp. cubense Race 4 (Banana Wilt)</v>
      </c>
    </row>
    <row r="4" spans="1:26" outlineLevel="1" x14ac:dyDescent="0.25">
      <c r="A4" s="15"/>
      <c r="B4" s="20" t="s">
        <v>10</v>
      </c>
      <c r="C4" s="22">
        <f>IF(D3&lt;&gt;0,1/D3,"-")</f>
        <v>0.2</v>
      </c>
      <c r="D4" s="25">
        <v>1</v>
      </c>
      <c r="E4" s="60">
        <v>9</v>
      </c>
      <c r="F4" s="60">
        <v>3</v>
      </c>
      <c r="G4" s="60">
        <v>1</v>
      </c>
      <c r="H4" s="60">
        <v>3</v>
      </c>
      <c r="I4" s="60">
        <v>9</v>
      </c>
      <c r="J4" s="60">
        <v>7</v>
      </c>
      <c r="K4" s="60">
        <v>5</v>
      </c>
      <c r="L4" s="60">
        <v>3</v>
      </c>
      <c r="Y4" s="45" t="str">
        <f>'Options and Criteria'!A11</f>
        <v>C</v>
      </c>
      <c r="Z4" s="7" t="str">
        <f>'Options and Criteria'!B11</f>
        <v>Moniliopthora roreri (Cocoa Frosty Pod)</v>
      </c>
    </row>
    <row r="5" spans="1:26" outlineLevel="1" x14ac:dyDescent="0.25">
      <c r="A5" s="15"/>
      <c r="B5" s="20" t="s">
        <v>13</v>
      </c>
      <c r="C5" s="22">
        <f>IF(E3&lt;&gt;0,1/E3,"-")</f>
        <v>0.2</v>
      </c>
      <c r="D5" s="22">
        <f>IF(E4&lt;&gt;0,1/E4,"-")</f>
        <v>0.1111111111111111</v>
      </c>
      <c r="E5" s="25">
        <v>1</v>
      </c>
      <c r="F5" s="60">
        <v>3</v>
      </c>
      <c r="G5" s="60">
        <v>1</v>
      </c>
      <c r="H5" s="60">
        <v>1</v>
      </c>
      <c r="I5" s="60">
        <v>5</v>
      </c>
      <c r="J5" s="60">
        <v>5</v>
      </c>
      <c r="K5" s="60">
        <v>7</v>
      </c>
      <c r="L5" s="60">
        <v>9</v>
      </c>
      <c r="Y5" s="45" t="str">
        <f>'Options and Criteria'!A12</f>
        <v>D</v>
      </c>
      <c r="Z5" s="7" t="str">
        <f>'Options and Criteria'!B12</f>
        <v xml:space="preserve">Tuta absoluta (Tomato Leaf Miner) </v>
      </c>
    </row>
    <row r="6" spans="1:26" outlineLevel="1" x14ac:dyDescent="0.25">
      <c r="A6" s="15"/>
      <c r="B6" s="20" t="s">
        <v>14</v>
      </c>
      <c r="C6" s="22">
        <f>IF(F3&lt;&gt;0,1/F3,"-")</f>
        <v>0.14285714285714285</v>
      </c>
      <c r="D6" s="22">
        <f>IF(F4&lt;&gt;0,1/F4,"-")</f>
        <v>0.33333333333333331</v>
      </c>
      <c r="E6" s="22">
        <f>IF(F5&lt;&gt;0,1/F5,"-")</f>
        <v>0.33333333333333331</v>
      </c>
      <c r="F6" s="25">
        <v>1</v>
      </c>
      <c r="G6" s="60">
        <v>5</v>
      </c>
      <c r="H6" s="60">
        <v>5</v>
      </c>
      <c r="I6" s="60">
        <v>7</v>
      </c>
      <c r="J6" s="60">
        <v>5</v>
      </c>
      <c r="K6" s="60">
        <v>5</v>
      </c>
      <c r="L6" s="60">
        <v>7</v>
      </c>
      <c r="Y6" s="45" t="str">
        <f>'Options and Criteria'!A13</f>
        <v>E</v>
      </c>
      <c r="Z6" s="7" t="str">
        <f>'Options and Criteria'!B13</f>
        <v>Ceratitis capitata (Meditteranean Fruit Fly)</v>
      </c>
    </row>
    <row r="7" spans="1:26" outlineLevel="1" x14ac:dyDescent="0.25">
      <c r="A7" s="15"/>
      <c r="B7" s="20" t="s">
        <v>15</v>
      </c>
      <c r="C7" s="22">
        <f>IF(G3&lt;&gt;0,1/G3,"-")</f>
        <v>0.125</v>
      </c>
      <c r="D7" s="24">
        <f>IF(G4&lt;&gt;0,1/G4,"-")</f>
        <v>1</v>
      </c>
      <c r="E7" s="24">
        <f>IF(G5&lt;&gt;0,1/G5,"-")</f>
        <v>1</v>
      </c>
      <c r="F7" s="22">
        <f>IF(G6&lt;&gt;0,1/G6,"-")</f>
        <v>0.2</v>
      </c>
      <c r="G7" s="25">
        <v>1</v>
      </c>
      <c r="H7" s="60">
        <v>7</v>
      </c>
      <c r="I7" s="60">
        <v>9</v>
      </c>
      <c r="J7" s="60">
        <v>3</v>
      </c>
      <c r="K7" s="60">
        <v>5</v>
      </c>
      <c r="L7" s="60">
        <v>7</v>
      </c>
      <c r="Y7" s="45" t="str">
        <f>'Options and Criteria'!A14</f>
        <v>F</v>
      </c>
      <c r="Z7" s="7" t="str">
        <f>'Options and Criteria'!B14</f>
        <v>Citrus leprosis virus</v>
      </c>
    </row>
    <row r="8" spans="1:26" outlineLevel="1" x14ac:dyDescent="0.25">
      <c r="A8" s="15"/>
      <c r="B8" s="20" t="s">
        <v>16</v>
      </c>
      <c r="C8" s="22">
        <f>IF(H3&lt;&gt;0,1/H3,"-")</f>
        <v>0.2</v>
      </c>
      <c r="D8" s="22">
        <f>IF(H4&lt;&gt;0,1/H4,"-")</f>
        <v>0.33333333333333331</v>
      </c>
      <c r="E8" s="24">
        <f>IF(H5&lt;&gt;0,1/H5,"-")</f>
        <v>1</v>
      </c>
      <c r="F8" s="22">
        <f>IF(H6&lt;&gt;0,1/H6,"-")</f>
        <v>0.2</v>
      </c>
      <c r="G8" s="22">
        <f>IF(H7&lt;&gt;0,1/H7,"-")</f>
        <v>0.14285714285714285</v>
      </c>
      <c r="H8" s="25">
        <v>1</v>
      </c>
      <c r="I8" s="60">
        <v>1</v>
      </c>
      <c r="J8" s="60">
        <v>3</v>
      </c>
      <c r="K8" s="60">
        <v>5</v>
      </c>
      <c r="L8" s="60">
        <v>7</v>
      </c>
      <c r="Y8" s="45" t="str">
        <f>'Options and Criteria'!A15</f>
        <v>G</v>
      </c>
      <c r="Z8" s="7" t="str">
        <f>'Options and Criteria'!B15</f>
        <v>Xanthomonas citri subsp. citri (Citrus canker)</v>
      </c>
    </row>
    <row r="9" spans="1:26" outlineLevel="1" x14ac:dyDescent="0.25">
      <c r="A9" s="15"/>
      <c r="B9" s="20" t="s">
        <v>17</v>
      </c>
      <c r="C9" s="22">
        <f>IF(I3&lt;&gt;0,1/I3,"-")</f>
        <v>0.14285714285714285</v>
      </c>
      <c r="D9" s="22">
        <f>IF(I4&lt;&gt;0,1/I4,"-")</f>
        <v>0.1111111111111111</v>
      </c>
      <c r="E9" s="22">
        <f>IF(I5&lt;&gt;0,1/I5,"-")</f>
        <v>0.2</v>
      </c>
      <c r="F9" s="22">
        <f>IF(I6&lt;&gt;0,1/I6,"-")</f>
        <v>0.14285714285714285</v>
      </c>
      <c r="G9" s="22">
        <f>IF(I7&lt;&gt;0,1/I7,"-")</f>
        <v>0.1111111111111111</v>
      </c>
      <c r="H9" s="24">
        <f>IF(I8&lt;&gt;0,1/I8,"-")</f>
        <v>1</v>
      </c>
      <c r="I9" s="25">
        <v>1</v>
      </c>
      <c r="J9" s="60">
        <v>5</v>
      </c>
      <c r="K9" s="60">
        <v>3</v>
      </c>
      <c r="L9" s="60">
        <v>7</v>
      </c>
      <c r="Y9" s="45" t="str">
        <f>'Options and Criteria'!A16</f>
        <v>H</v>
      </c>
      <c r="Z9" s="7" t="str">
        <f>'Options and Criteria'!B16</f>
        <v>Mononychellus tanajoa (Cassava Mite)</v>
      </c>
    </row>
    <row r="10" spans="1:26" outlineLevel="1" x14ac:dyDescent="0.25">
      <c r="A10" s="15"/>
      <c r="B10" s="20" t="s">
        <v>18</v>
      </c>
      <c r="C10" s="22">
        <f>IF(J3&lt;&gt;0,1/J3,"-")</f>
        <v>0.33333333333333331</v>
      </c>
      <c r="D10" s="22">
        <f>IF(J4&lt;&gt;0,1/J4,"-")</f>
        <v>0.14285714285714285</v>
      </c>
      <c r="E10" s="22">
        <f>IF(J5&lt;&gt;0,1/J5,"-")</f>
        <v>0.2</v>
      </c>
      <c r="F10" s="22">
        <f>IF(J6&lt;&gt;0,1/J6,"-")</f>
        <v>0.2</v>
      </c>
      <c r="G10" s="22">
        <f>IF(J7&lt;&gt;0,1/J7,"-")</f>
        <v>0.33333333333333331</v>
      </c>
      <c r="H10" s="22">
        <f>IF(J8&lt;&gt;0,1/J8,"-")</f>
        <v>0.33333333333333331</v>
      </c>
      <c r="I10" s="22">
        <f>IF(J9&lt;&gt;0,1/J9,"-")</f>
        <v>0.2</v>
      </c>
      <c r="J10" s="25">
        <v>1</v>
      </c>
      <c r="K10" s="60">
        <v>3</v>
      </c>
      <c r="L10" s="60">
        <v>5</v>
      </c>
      <c r="Y10" s="45" t="str">
        <f>'Options and Criteria'!A17</f>
        <v>I</v>
      </c>
      <c r="Z10" s="7" t="str">
        <f>'Options and Criteria'!B17</f>
        <v>Ralstonia solanaecearum (Races 2 {Moko Disease}&amp; 3)</v>
      </c>
    </row>
    <row r="11" spans="1:26" outlineLevel="1" x14ac:dyDescent="0.25">
      <c r="A11" s="15"/>
      <c r="B11" s="20" t="s">
        <v>19</v>
      </c>
      <c r="C11" s="22">
        <f>IF(K3&lt;&gt;0,1/K3,"-")</f>
        <v>0.2</v>
      </c>
      <c r="D11" s="22">
        <f>IF(K4&lt;&gt;0,1/K4,"-")</f>
        <v>0.2</v>
      </c>
      <c r="E11" s="22">
        <f>IF(K5&lt;&gt;0,1/K5,"-")</f>
        <v>0.14285714285714285</v>
      </c>
      <c r="F11" s="22">
        <f>IF(K6&lt;&gt;0,1/K6,"-")</f>
        <v>0.2</v>
      </c>
      <c r="G11" s="22">
        <f>IF(K7&lt;&gt;0,1/K7,"-")</f>
        <v>0.2</v>
      </c>
      <c r="H11" s="22">
        <f>IF(K8&lt;&gt;0,1/K8,"-")</f>
        <v>0.2</v>
      </c>
      <c r="I11" s="22">
        <f>IF(K9&lt;&gt;0,1/K9,"-")</f>
        <v>0.33333333333333331</v>
      </c>
      <c r="J11" s="22">
        <f>IF(K10&lt;&gt;0,1/K10,"-")</f>
        <v>0.33333333333333331</v>
      </c>
      <c r="K11" s="25">
        <v>1</v>
      </c>
      <c r="L11" s="60">
        <v>1</v>
      </c>
      <c r="Y11" s="45" t="str">
        <f>'Options and Criteria'!A18</f>
        <v>J</v>
      </c>
      <c r="Z11" s="7" t="str">
        <f>'Options and Criteria'!B18</f>
        <v xml:space="preserve">Rhynchophorus ferrugineus (Red Palm Weevil) </v>
      </c>
    </row>
    <row r="12" spans="1:26" outlineLevel="1" x14ac:dyDescent="0.25">
      <c r="A12" s="15"/>
      <c r="B12" s="20" t="s">
        <v>20</v>
      </c>
      <c r="C12" s="22">
        <f>IF(L3&lt;&gt;0,1/L3,"-")</f>
        <v>0.33333333333333331</v>
      </c>
      <c r="D12" s="22">
        <f>IF(L4&lt;&gt;0,1/L4,"-")</f>
        <v>0.33333333333333331</v>
      </c>
      <c r="E12" s="22">
        <f>IF(L5&lt;&gt;0,1/L5,"-")</f>
        <v>0.1111111111111111</v>
      </c>
      <c r="F12" s="22">
        <f>IF(L6&lt;&gt;0,1/L6,"-")</f>
        <v>0.14285714285714285</v>
      </c>
      <c r="G12" s="22">
        <f>IF(L7&lt;&gt;0,1/L7,"-")</f>
        <v>0.14285714285714285</v>
      </c>
      <c r="H12" s="22">
        <f>IF(L8&lt;&gt;0,1/L8,"-")</f>
        <v>0.14285714285714285</v>
      </c>
      <c r="I12" s="22">
        <f>IF(L9&lt;&gt;0,1/L9,"-")</f>
        <v>0.14285714285714285</v>
      </c>
      <c r="J12" s="22">
        <f>IF(L10&lt;&gt;0,1/L10,"-")</f>
        <v>0.2</v>
      </c>
      <c r="K12" s="23">
        <f>IF(L11&lt;&gt;0,1/L11,"-")</f>
        <v>1</v>
      </c>
      <c r="L12" s="25">
        <v>1</v>
      </c>
    </row>
    <row r="13" spans="1:26" x14ac:dyDescent="0.25">
      <c r="A13" s="15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26" x14ac:dyDescent="0.25">
      <c r="A14" s="15"/>
    </row>
    <row r="15" spans="1:26" x14ac:dyDescent="0.25">
      <c r="A15" s="41" t="s">
        <v>2</v>
      </c>
    </row>
    <row r="16" spans="1:26" outlineLevel="1" x14ac:dyDescent="0.25">
      <c r="A16" s="42" t="str">
        <f>'Options and Criteria'!C21</f>
        <v>Human Health</v>
      </c>
      <c r="B16" s="46" t="s">
        <v>8</v>
      </c>
      <c r="C16" s="20" t="s">
        <v>9</v>
      </c>
      <c r="D16" s="20" t="s">
        <v>10</v>
      </c>
      <c r="E16" s="20" t="s">
        <v>13</v>
      </c>
      <c r="F16" s="20" t="s">
        <v>14</v>
      </c>
      <c r="G16" s="20" t="s">
        <v>15</v>
      </c>
      <c r="H16" s="20" t="s">
        <v>16</v>
      </c>
      <c r="I16" s="20" t="s">
        <v>17</v>
      </c>
      <c r="J16" s="20" t="s">
        <v>18</v>
      </c>
      <c r="K16" s="20" t="s">
        <v>19</v>
      </c>
      <c r="L16" s="20" t="s">
        <v>20</v>
      </c>
    </row>
    <row r="17" spans="1:12" outlineLevel="1" x14ac:dyDescent="0.25">
      <c r="A17" s="15"/>
      <c r="B17" s="19" t="s">
        <v>9</v>
      </c>
      <c r="C17" s="43">
        <v>1</v>
      </c>
      <c r="D17" s="44">
        <v>3</v>
      </c>
      <c r="E17" s="44">
        <v>5</v>
      </c>
      <c r="F17" s="44">
        <f>1/3</f>
        <v>0.33333333333333331</v>
      </c>
      <c r="G17" s="44">
        <v>1</v>
      </c>
      <c r="H17" s="44">
        <v>3</v>
      </c>
      <c r="I17" s="44">
        <v>3</v>
      </c>
      <c r="J17" s="44">
        <v>3</v>
      </c>
      <c r="K17" s="44">
        <v>1</v>
      </c>
      <c r="L17" s="44">
        <v>3</v>
      </c>
    </row>
    <row r="18" spans="1:12" outlineLevel="1" x14ac:dyDescent="0.25">
      <c r="A18" s="15"/>
      <c r="B18" s="19" t="s">
        <v>10</v>
      </c>
      <c r="C18" s="45">
        <f>IF(D17&lt;&gt;0,1/D17,"-")</f>
        <v>0.33333333333333331</v>
      </c>
      <c r="D18" s="43">
        <v>1</v>
      </c>
      <c r="E18" s="44">
        <v>5</v>
      </c>
      <c r="F18" s="44">
        <v>1</v>
      </c>
      <c r="G18" s="44">
        <f>1/3</f>
        <v>0.33333333333333331</v>
      </c>
      <c r="H18" s="44">
        <v>5</v>
      </c>
      <c r="I18" s="44">
        <v>5</v>
      </c>
      <c r="J18" s="44">
        <v>1</v>
      </c>
      <c r="K18" s="44">
        <f>1/5</f>
        <v>0.2</v>
      </c>
      <c r="L18" s="44">
        <v>3</v>
      </c>
    </row>
    <row r="19" spans="1:12" outlineLevel="1" x14ac:dyDescent="0.25">
      <c r="A19" s="15"/>
      <c r="B19" s="19" t="s">
        <v>13</v>
      </c>
      <c r="C19" s="45">
        <f>IF(E17&lt;&gt;0,1/E17,"-")</f>
        <v>0.2</v>
      </c>
      <c r="D19" s="45">
        <f>IF(E18&lt;&gt;0,1/E18,"-")</f>
        <v>0.2</v>
      </c>
      <c r="E19" s="43">
        <v>1</v>
      </c>
      <c r="F19" s="44">
        <f>1/3</f>
        <v>0.33333333333333331</v>
      </c>
      <c r="G19" s="44">
        <f>1/3</f>
        <v>0.33333333333333331</v>
      </c>
      <c r="H19" s="77">
        <f>1/3</f>
        <v>0.33333333333333331</v>
      </c>
      <c r="I19" s="44">
        <f>1/3</f>
        <v>0.33333333333333331</v>
      </c>
      <c r="J19" s="44">
        <f>1/3</f>
        <v>0.33333333333333331</v>
      </c>
      <c r="K19" s="44">
        <f>1/5</f>
        <v>0.2</v>
      </c>
      <c r="L19" s="44">
        <f>1/3</f>
        <v>0.33333333333333331</v>
      </c>
    </row>
    <row r="20" spans="1:12" outlineLevel="1" x14ac:dyDescent="0.25">
      <c r="A20" s="15"/>
      <c r="B20" s="19" t="s">
        <v>14</v>
      </c>
      <c r="C20" s="45">
        <f>IF(F17&lt;&gt;0,1/F17,"-")</f>
        <v>3</v>
      </c>
      <c r="D20" s="45">
        <f>IF(F18&lt;&gt;0,1/F18,"-")</f>
        <v>1</v>
      </c>
      <c r="E20" s="45">
        <f>IF(F19&lt;&gt;0,1/F19,"-")</f>
        <v>3</v>
      </c>
      <c r="F20" s="43">
        <v>1</v>
      </c>
      <c r="G20" s="44">
        <v>1</v>
      </c>
      <c r="H20" s="44">
        <v>3</v>
      </c>
      <c r="I20" s="44">
        <v>3</v>
      </c>
      <c r="J20" s="44">
        <v>3</v>
      </c>
      <c r="K20" s="44">
        <v>1</v>
      </c>
      <c r="L20" s="44">
        <v>5</v>
      </c>
    </row>
    <row r="21" spans="1:12" outlineLevel="1" x14ac:dyDescent="0.25">
      <c r="A21" s="15"/>
      <c r="B21" s="19" t="s">
        <v>15</v>
      </c>
      <c r="C21" s="45">
        <f>IF(G17&lt;&gt;0,1/G17,"-")</f>
        <v>1</v>
      </c>
      <c r="D21" s="45">
        <f>IF(G18&lt;&gt;0,1/G18,"-")</f>
        <v>3</v>
      </c>
      <c r="E21" s="45">
        <f>IF(G19&lt;&gt;0,1/G19,"-")</f>
        <v>3</v>
      </c>
      <c r="F21" s="45">
        <f>IF(G20&lt;&gt;0,1/G20,"-")</f>
        <v>1</v>
      </c>
      <c r="G21" s="43">
        <v>1</v>
      </c>
      <c r="H21" s="44">
        <v>5</v>
      </c>
      <c r="I21" s="44">
        <v>5</v>
      </c>
      <c r="J21" s="44">
        <v>5</v>
      </c>
      <c r="K21" s="44">
        <v>1</v>
      </c>
      <c r="L21" s="44">
        <v>3</v>
      </c>
    </row>
    <row r="22" spans="1:12" outlineLevel="1" x14ac:dyDescent="0.25">
      <c r="A22" s="15"/>
      <c r="B22" s="19" t="s">
        <v>16</v>
      </c>
      <c r="C22" s="45">
        <f>IF(H17&lt;&gt;0,1/H17,"-")</f>
        <v>0.33333333333333331</v>
      </c>
      <c r="D22" s="45">
        <f>IF(H18&lt;&gt;0,1/H18,"-")</f>
        <v>0.2</v>
      </c>
      <c r="E22" s="45">
        <f>IF(H19&lt;&gt;0,1/H19,"-")</f>
        <v>3</v>
      </c>
      <c r="F22" s="45">
        <f>IF(H20&lt;&gt;0,1/H20,"-")</f>
        <v>0.33333333333333331</v>
      </c>
      <c r="G22" s="45">
        <f>IF(H21&lt;&gt;0,1/H21,"-")</f>
        <v>0.2</v>
      </c>
      <c r="H22" s="43">
        <v>1</v>
      </c>
      <c r="I22" s="44">
        <v>1</v>
      </c>
      <c r="J22" s="44">
        <v>1</v>
      </c>
      <c r="K22" s="44">
        <f t="shared" ref="K22:L24" si="0">1/3</f>
        <v>0.33333333333333331</v>
      </c>
      <c r="L22" s="44">
        <f t="shared" si="0"/>
        <v>0.33333333333333331</v>
      </c>
    </row>
    <row r="23" spans="1:12" outlineLevel="1" x14ac:dyDescent="0.25">
      <c r="A23" s="15"/>
      <c r="B23" s="19" t="s">
        <v>17</v>
      </c>
      <c r="C23" s="45">
        <f>IF(I17&lt;&gt;0,1/I17,"-")</f>
        <v>0.33333333333333331</v>
      </c>
      <c r="D23" s="45">
        <f>IF(I18&lt;&gt;0,1/I18,"-")</f>
        <v>0.2</v>
      </c>
      <c r="E23" s="45">
        <f>IF(I19&lt;&gt;0,1/I19,"-")</f>
        <v>3</v>
      </c>
      <c r="F23" s="45">
        <f>IF(I20&lt;&gt;0,1/I20,"-")</f>
        <v>0.33333333333333331</v>
      </c>
      <c r="G23" s="45">
        <f>IF(I21&lt;&gt;0,1/I21,"-")</f>
        <v>0.2</v>
      </c>
      <c r="H23" s="45">
        <f>IF(I22&lt;&gt;0,1/I22,"-")</f>
        <v>1</v>
      </c>
      <c r="I23" s="43">
        <v>1</v>
      </c>
      <c r="J23" s="44">
        <v>1</v>
      </c>
      <c r="K23" s="44">
        <f t="shared" si="0"/>
        <v>0.33333333333333331</v>
      </c>
      <c r="L23" s="44">
        <f t="shared" si="0"/>
        <v>0.33333333333333331</v>
      </c>
    </row>
    <row r="24" spans="1:12" outlineLevel="1" x14ac:dyDescent="0.25">
      <c r="A24" s="15"/>
      <c r="B24" s="19" t="s">
        <v>18</v>
      </c>
      <c r="C24" s="45">
        <f>IF(J17&lt;&gt;0,1/J17,"-")</f>
        <v>0.33333333333333331</v>
      </c>
      <c r="D24" s="45">
        <f>IF(J18&lt;&gt;0,1/J18,"-")</f>
        <v>1</v>
      </c>
      <c r="E24" s="45">
        <f>IF(J19&lt;&gt;0,1/J19,"-")</f>
        <v>3</v>
      </c>
      <c r="F24" s="45">
        <f>IF(J20&lt;&gt;0,1/J20,"-")</f>
        <v>0.33333333333333331</v>
      </c>
      <c r="G24" s="45">
        <f>IF(J21&lt;&gt;0,1/J21,"-")</f>
        <v>0.2</v>
      </c>
      <c r="H24" s="45">
        <f>IF(J22&lt;&gt;0,1/J22,"-")</f>
        <v>1</v>
      </c>
      <c r="I24" s="45">
        <f>IF(J23&lt;&gt;0,1/J23,"-")</f>
        <v>1</v>
      </c>
      <c r="J24" s="43">
        <v>1</v>
      </c>
      <c r="K24" s="44">
        <f t="shared" si="0"/>
        <v>0.33333333333333331</v>
      </c>
      <c r="L24" s="44">
        <f t="shared" si="0"/>
        <v>0.33333333333333331</v>
      </c>
    </row>
    <row r="25" spans="1:12" outlineLevel="1" x14ac:dyDescent="0.25">
      <c r="A25" s="15"/>
      <c r="B25" s="19" t="s">
        <v>19</v>
      </c>
      <c r="C25" s="45">
        <f>IF(K17&lt;&gt;0,1/K17,"-")</f>
        <v>1</v>
      </c>
      <c r="D25" s="45">
        <f>IF(K18&lt;&gt;0,1/K18,"-")</f>
        <v>5</v>
      </c>
      <c r="E25" s="45">
        <f>IF(K19&lt;&gt;0,1/K19,"-")</f>
        <v>5</v>
      </c>
      <c r="F25" s="45">
        <f>IF(K20&lt;&gt;0,1/K20,"-")</f>
        <v>1</v>
      </c>
      <c r="G25" s="45">
        <f>IF(K21&lt;&gt;0,1/K21,"-")</f>
        <v>1</v>
      </c>
      <c r="H25" s="45">
        <f>IF(K22&lt;&gt;0,1/K22,"-")</f>
        <v>3</v>
      </c>
      <c r="I25" s="45">
        <f>IF(K23&lt;&gt;0,1/K23,"-")</f>
        <v>3</v>
      </c>
      <c r="J25" s="45">
        <f>IF(K24&lt;&gt;0,1/K24,"-")</f>
        <v>3</v>
      </c>
      <c r="K25" s="43">
        <v>1</v>
      </c>
      <c r="L25" s="44">
        <v>5</v>
      </c>
    </row>
    <row r="26" spans="1:12" outlineLevel="1" x14ac:dyDescent="0.25">
      <c r="A26" s="15"/>
      <c r="B26" s="19" t="s">
        <v>20</v>
      </c>
      <c r="C26" s="45">
        <f>IF(L17&lt;&gt;0,1/L17,"-")</f>
        <v>0.33333333333333331</v>
      </c>
      <c r="D26" s="45">
        <f>IF(L18&lt;&gt;0,1/L18,"-")</f>
        <v>0.33333333333333331</v>
      </c>
      <c r="E26" s="45">
        <f>IF(L19&lt;&gt;0,1/L19,"-")</f>
        <v>3</v>
      </c>
      <c r="F26" s="45">
        <f>IF(L20&lt;&gt;0,1/L20,"-")</f>
        <v>0.2</v>
      </c>
      <c r="G26" s="45">
        <f>IF(L21&lt;&gt;0,1/L21,"-")</f>
        <v>0.33333333333333331</v>
      </c>
      <c r="H26" s="45">
        <f>IF(L22&lt;&gt;0,1/L22,"-")</f>
        <v>3</v>
      </c>
      <c r="I26" s="45">
        <f>IF(L23&lt;&gt;0,1/L23,"-")</f>
        <v>3</v>
      </c>
      <c r="J26" s="45">
        <f>IF(L24&lt;&gt;0,1/L24,"-")</f>
        <v>3</v>
      </c>
      <c r="K26" s="45">
        <f>IF(L25&lt;&gt;0,1/L25,"-")</f>
        <v>0.2</v>
      </c>
      <c r="L26" s="43">
        <v>1</v>
      </c>
    </row>
    <row r="27" spans="1:12" x14ac:dyDescent="0.25">
      <c r="A27" s="15"/>
    </row>
    <row r="28" spans="1:12" x14ac:dyDescent="0.25">
      <c r="A28" s="15"/>
    </row>
    <row r="29" spans="1:12" x14ac:dyDescent="0.25">
      <c r="A29" s="15"/>
    </row>
    <row r="30" spans="1:12" x14ac:dyDescent="0.25">
      <c r="A30" s="41" t="s">
        <v>3</v>
      </c>
    </row>
    <row r="31" spans="1:12" outlineLevel="1" x14ac:dyDescent="0.25">
      <c r="A31" s="15" t="str">
        <f>'Options and Criteria'!D21</f>
        <v>Crop Health</v>
      </c>
      <c r="B31" s="46" t="s">
        <v>8</v>
      </c>
      <c r="C31" s="20" t="s">
        <v>9</v>
      </c>
      <c r="D31" s="20" t="s">
        <v>10</v>
      </c>
      <c r="E31" s="20" t="s">
        <v>13</v>
      </c>
      <c r="F31" s="20" t="s">
        <v>14</v>
      </c>
      <c r="G31" s="20" t="s">
        <v>15</v>
      </c>
      <c r="H31" s="20" t="s">
        <v>16</v>
      </c>
      <c r="I31" s="20" t="s">
        <v>17</v>
      </c>
      <c r="J31" s="20" t="s">
        <v>18</v>
      </c>
      <c r="K31" s="20" t="s">
        <v>19</v>
      </c>
      <c r="L31" s="20" t="s">
        <v>20</v>
      </c>
    </row>
    <row r="32" spans="1:12" outlineLevel="1" x14ac:dyDescent="0.25">
      <c r="A32" s="15"/>
      <c r="B32" s="19" t="s">
        <v>9</v>
      </c>
      <c r="C32" s="43">
        <v>1</v>
      </c>
      <c r="D32" s="44">
        <f>1/7</f>
        <v>0.14285714285714285</v>
      </c>
      <c r="E32" s="44">
        <v>5</v>
      </c>
      <c r="F32" s="44">
        <v>1</v>
      </c>
      <c r="G32" s="44">
        <v>1</v>
      </c>
      <c r="H32" s="44">
        <v>3</v>
      </c>
      <c r="I32" s="44">
        <f>1/5</f>
        <v>0.2</v>
      </c>
      <c r="J32" s="44">
        <v>5</v>
      </c>
      <c r="K32" s="44">
        <f>1/3</f>
        <v>0.33333333333333331</v>
      </c>
      <c r="L32" s="44">
        <f>1/7</f>
        <v>0.14285714285714285</v>
      </c>
    </row>
    <row r="33" spans="1:12" outlineLevel="1" x14ac:dyDescent="0.25">
      <c r="A33" s="15"/>
      <c r="B33" s="19" t="s">
        <v>10</v>
      </c>
      <c r="C33" s="45">
        <f>IF(D32&lt;&gt;0,1/D32,"-")</f>
        <v>7</v>
      </c>
      <c r="D33" s="43">
        <v>1</v>
      </c>
      <c r="E33" s="44">
        <v>1</v>
      </c>
      <c r="F33" s="44">
        <f>1/3</f>
        <v>0.33333333333333331</v>
      </c>
      <c r="G33" s="44">
        <v>1</v>
      </c>
      <c r="H33" s="44">
        <v>7</v>
      </c>
      <c r="I33" s="44">
        <v>5</v>
      </c>
      <c r="J33" s="44">
        <v>7</v>
      </c>
      <c r="K33" s="44">
        <v>1</v>
      </c>
      <c r="L33" s="44">
        <v>1</v>
      </c>
    </row>
    <row r="34" spans="1:12" outlineLevel="1" x14ac:dyDescent="0.25">
      <c r="A34" s="15"/>
      <c r="B34" s="19" t="s">
        <v>13</v>
      </c>
      <c r="C34" s="45">
        <f>IF(E32&lt;&gt;0,1/E32,"-")</f>
        <v>0.2</v>
      </c>
      <c r="D34" s="45">
        <f>IF(E33&lt;&gt;0,1/E33,"-")</f>
        <v>1</v>
      </c>
      <c r="E34" s="43">
        <v>1</v>
      </c>
      <c r="F34" s="44">
        <f>1/5</f>
        <v>0.2</v>
      </c>
      <c r="G34" s="44">
        <v>1</v>
      </c>
      <c r="H34" s="44">
        <v>1</v>
      </c>
      <c r="I34" s="44">
        <v>1</v>
      </c>
      <c r="J34" s="44">
        <v>7</v>
      </c>
      <c r="K34" s="44">
        <v>1</v>
      </c>
      <c r="L34" s="44">
        <v>1</v>
      </c>
    </row>
    <row r="35" spans="1:12" outlineLevel="1" x14ac:dyDescent="0.25">
      <c r="A35" s="15"/>
      <c r="B35" s="19" t="s">
        <v>14</v>
      </c>
      <c r="C35" s="45">
        <f>IF(F32&lt;&gt;0,1/F32,"-")</f>
        <v>1</v>
      </c>
      <c r="D35" s="45">
        <f>IF(F33&lt;&gt;0,1/F33,"-")</f>
        <v>3</v>
      </c>
      <c r="E35" s="45">
        <f>IF(F34&lt;&gt;0,1/F34,"-")</f>
        <v>5</v>
      </c>
      <c r="F35" s="43">
        <v>1</v>
      </c>
      <c r="G35" s="44">
        <v>1</v>
      </c>
      <c r="H35" s="44">
        <v>3</v>
      </c>
      <c r="I35" s="44">
        <v>1</v>
      </c>
      <c r="J35" s="44">
        <v>5</v>
      </c>
      <c r="K35" s="44">
        <f>1/5</f>
        <v>0.2</v>
      </c>
      <c r="L35" s="44">
        <f>1/5</f>
        <v>0.2</v>
      </c>
    </row>
    <row r="36" spans="1:12" outlineLevel="1" x14ac:dyDescent="0.25">
      <c r="A36" s="15"/>
      <c r="B36" s="19" t="s">
        <v>15</v>
      </c>
      <c r="C36" s="45">
        <f>IF(G32&lt;&gt;0,1/G32,"-")</f>
        <v>1</v>
      </c>
      <c r="D36" s="45">
        <f>IF(G33&lt;&gt;0,1/G33,"-")</f>
        <v>1</v>
      </c>
      <c r="E36" s="45">
        <f>IF(G34&lt;&gt;0,1/G34,"-")</f>
        <v>1</v>
      </c>
      <c r="F36" s="45">
        <f>IF(G35&lt;&gt;0,1/G35,"-")</f>
        <v>1</v>
      </c>
      <c r="G36" s="43">
        <v>1</v>
      </c>
      <c r="H36" s="44">
        <v>3</v>
      </c>
      <c r="I36" s="44">
        <v>5</v>
      </c>
      <c r="J36" s="44">
        <v>7</v>
      </c>
      <c r="K36" s="44">
        <f>1/3</f>
        <v>0.33333333333333331</v>
      </c>
      <c r="L36" s="44">
        <v>1</v>
      </c>
    </row>
    <row r="37" spans="1:12" outlineLevel="1" x14ac:dyDescent="0.25">
      <c r="A37" s="15"/>
      <c r="B37" s="19" t="s">
        <v>16</v>
      </c>
      <c r="C37" s="45">
        <f>IF(H32&lt;&gt;0,1/H32,"-")</f>
        <v>0.33333333333333331</v>
      </c>
      <c r="D37" s="45">
        <f>IF(H33&lt;&gt;0,1/H33,"-")</f>
        <v>0.14285714285714285</v>
      </c>
      <c r="E37" s="45">
        <f>IF(H34&lt;&gt;0,1/H34,"-")</f>
        <v>1</v>
      </c>
      <c r="F37" s="45">
        <f>IF(H35&lt;&gt;0,1/H35,"-")</f>
        <v>0.33333333333333331</v>
      </c>
      <c r="G37" s="45">
        <f>IF(H36&lt;&gt;0,1/H36,"-")</f>
        <v>0.33333333333333331</v>
      </c>
      <c r="H37" s="43">
        <v>1</v>
      </c>
      <c r="I37" s="44">
        <v>1</v>
      </c>
      <c r="J37" s="44">
        <v>5</v>
      </c>
      <c r="K37" s="44">
        <f>1/3</f>
        <v>0.33333333333333331</v>
      </c>
      <c r="L37" s="44">
        <v>1</v>
      </c>
    </row>
    <row r="38" spans="1:12" outlineLevel="1" x14ac:dyDescent="0.25">
      <c r="A38" s="15"/>
      <c r="B38" s="19" t="s">
        <v>17</v>
      </c>
      <c r="C38" s="45">
        <f>IF(I32&lt;&gt;0,1/I32,"-")</f>
        <v>5</v>
      </c>
      <c r="D38" s="45">
        <f>IF(I33&lt;&gt;0,1/I33,"-")</f>
        <v>0.2</v>
      </c>
      <c r="E38" s="45">
        <f>IF(I34&lt;&gt;0,1/I34,"-")</f>
        <v>1</v>
      </c>
      <c r="F38" s="45">
        <f>IF(I35&lt;&gt;0,1/I35,"-")</f>
        <v>1</v>
      </c>
      <c r="G38" s="45">
        <f>IF(I36&lt;&gt;0,1/I36,"-")</f>
        <v>0.2</v>
      </c>
      <c r="H38" s="45">
        <f>IF(I37&lt;&gt;0,1/I37,"-")</f>
        <v>1</v>
      </c>
      <c r="I38" s="43">
        <v>1</v>
      </c>
      <c r="J38" s="44">
        <v>5</v>
      </c>
      <c r="K38" s="44">
        <f>1/5</f>
        <v>0.2</v>
      </c>
      <c r="L38" s="44">
        <v>1</v>
      </c>
    </row>
    <row r="39" spans="1:12" outlineLevel="1" x14ac:dyDescent="0.25">
      <c r="A39" s="15"/>
      <c r="B39" s="19" t="s">
        <v>18</v>
      </c>
      <c r="C39" s="45">
        <f>IF(J32&lt;&gt;0,1/J32,"-")</f>
        <v>0.2</v>
      </c>
      <c r="D39" s="45">
        <f>IF(J33&lt;&gt;0,1/J33,"-")</f>
        <v>0.14285714285714285</v>
      </c>
      <c r="E39" s="45">
        <f>IF(J34&lt;&gt;0,1/J34,"-")</f>
        <v>0.14285714285714285</v>
      </c>
      <c r="F39" s="45">
        <f>IF(J35&lt;&gt;0,1/J35,"-")</f>
        <v>0.2</v>
      </c>
      <c r="G39" s="45">
        <f>IF(J36&lt;&gt;0,1/J36,"-")</f>
        <v>0.14285714285714285</v>
      </c>
      <c r="H39" s="45">
        <f>IF(J37&lt;&gt;0,1/J37,"-")</f>
        <v>0.2</v>
      </c>
      <c r="I39" s="45">
        <f>IF(J38&lt;&gt;0,1/J38,"-")</f>
        <v>0.2</v>
      </c>
      <c r="J39" s="43">
        <v>1</v>
      </c>
      <c r="K39" s="44">
        <f>1/7</f>
        <v>0.14285714285714285</v>
      </c>
      <c r="L39" s="44">
        <f>1/5</f>
        <v>0.2</v>
      </c>
    </row>
    <row r="40" spans="1:12" outlineLevel="1" x14ac:dyDescent="0.25">
      <c r="A40" s="15"/>
      <c r="B40" s="19" t="s">
        <v>19</v>
      </c>
      <c r="C40" s="45">
        <f>IF(K32&lt;&gt;0,1/K32,"-")</f>
        <v>3</v>
      </c>
      <c r="D40" s="45">
        <f>IF(K33&lt;&gt;0,1/K33,"-")</f>
        <v>1</v>
      </c>
      <c r="E40" s="45">
        <f>IF(K34&lt;&gt;0,1/K34,"-")</f>
        <v>1</v>
      </c>
      <c r="F40" s="45">
        <f>IF(K35&lt;&gt;0,1/K35,"-")</f>
        <v>5</v>
      </c>
      <c r="G40" s="45">
        <f>IF(K36&lt;&gt;0,1/K36,"-")</f>
        <v>3</v>
      </c>
      <c r="H40" s="45">
        <f>IF(K37&lt;&gt;0,1/K37,"-")</f>
        <v>3</v>
      </c>
      <c r="I40" s="45">
        <f>IF(K38&lt;&gt;0,1/K38,"-")</f>
        <v>5</v>
      </c>
      <c r="J40" s="45">
        <f>IF(K39&lt;&gt;0,1/K39,"-")</f>
        <v>7</v>
      </c>
      <c r="K40" s="43">
        <v>1</v>
      </c>
      <c r="L40" s="44">
        <v>1</v>
      </c>
    </row>
    <row r="41" spans="1:12" outlineLevel="1" x14ac:dyDescent="0.25">
      <c r="A41" s="15"/>
      <c r="B41" s="19" t="s">
        <v>20</v>
      </c>
      <c r="C41" s="45">
        <f>IF(L32&lt;&gt;0,1/L32,"-")</f>
        <v>7</v>
      </c>
      <c r="D41" s="45">
        <f>IF(L33&lt;&gt;0,1/L33,"-")</f>
        <v>1</v>
      </c>
      <c r="E41" s="45">
        <f>IF(L34&lt;&gt;0,1/L34,"-")</f>
        <v>1</v>
      </c>
      <c r="F41" s="45">
        <f>IF(L35&lt;&gt;0,1/L35,"-")</f>
        <v>5</v>
      </c>
      <c r="G41" s="45">
        <f>IF(L36&lt;&gt;0,1/L36,"-")</f>
        <v>1</v>
      </c>
      <c r="H41" s="45">
        <f>IF(L37&lt;&gt;0,1/L37,"-")</f>
        <v>1</v>
      </c>
      <c r="I41" s="45">
        <f>IF(L38&lt;&gt;0,1/L38,"-")</f>
        <v>1</v>
      </c>
      <c r="J41" s="45">
        <f>IF(L39&lt;&gt;0,1/L39,"-")</f>
        <v>5</v>
      </c>
      <c r="K41" s="45">
        <f>IF(L40&lt;&gt;0,1/L40,"-")</f>
        <v>1</v>
      </c>
      <c r="L41" s="43">
        <v>1</v>
      </c>
    </row>
    <row r="43" spans="1:12" x14ac:dyDescent="0.25">
      <c r="A43" s="15"/>
    </row>
    <row r="44" spans="1:12" x14ac:dyDescent="0.25">
      <c r="A44" s="41" t="s">
        <v>4</v>
      </c>
    </row>
    <row r="45" spans="1:12" outlineLevel="1" x14ac:dyDescent="0.25">
      <c r="A45" s="15" t="str">
        <f>'Options and Criteria'!E21</f>
        <v>Aesthetic Value / Ecosystem Health</v>
      </c>
      <c r="B45" s="46" t="s">
        <v>8</v>
      </c>
      <c r="C45" s="20" t="s">
        <v>9</v>
      </c>
      <c r="D45" s="20" t="s">
        <v>10</v>
      </c>
      <c r="E45" s="20" t="s">
        <v>13</v>
      </c>
      <c r="F45" s="20" t="s">
        <v>14</v>
      </c>
      <c r="G45" s="20" t="s">
        <v>15</v>
      </c>
      <c r="H45" s="20" t="s">
        <v>16</v>
      </c>
      <c r="I45" s="20" t="s">
        <v>17</v>
      </c>
      <c r="J45" s="20" t="s">
        <v>18</v>
      </c>
      <c r="K45" s="20" t="s">
        <v>19</v>
      </c>
      <c r="L45" s="20" t="s">
        <v>20</v>
      </c>
    </row>
    <row r="46" spans="1:12" outlineLevel="1" x14ac:dyDescent="0.25">
      <c r="A46" s="15"/>
      <c r="B46" s="19" t="s">
        <v>9</v>
      </c>
      <c r="C46" s="75">
        <v>1</v>
      </c>
      <c r="D46" s="76">
        <v>0.33333333333333331</v>
      </c>
      <c r="E46" s="76">
        <v>3</v>
      </c>
      <c r="F46" s="76">
        <v>1</v>
      </c>
      <c r="G46" s="76">
        <v>1</v>
      </c>
      <c r="H46" s="76">
        <v>3</v>
      </c>
      <c r="I46" s="76">
        <v>0.33333333333333331</v>
      </c>
      <c r="J46" s="76">
        <v>1</v>
      </c>
      <c r="K46" s="76">
        <v>0.33333333333333331</v>
      </c>
      <c r="L46" s="76">
        <v>0.14285714285714285</v>
      </c>
    </row>
    <row r="47" spans="1:12" outlineLevel="1" x14ac:dyDescent="0.25">
      <c r="A47" s="15"/>
      <c r="B47" s="19" t="s">
        <v>10</v>
      </c>
      <c r="C47" s="22">
        <f>IF(D46&lt;&gt;0,1/D46,"-")</f>
        <v>3</v>
      </c>
      <c r="D47" s="75">
        <v>1</v>
      </c>
      <c r="E47" s="76">
        <v>7</v>
      </c>
      <c r="F47" s="76">
        <v>5</v>
      </c>
      <c r="G47" s="76">
        <v>5</v>
      </c>
      <c r="H47" s="76">
        <v>5</v>
      </c>
      <c r="I47" s="76">
        <v>3</v>
      </c>
      <c r="J47" s="76">
        <v>3</v>
      </c>
      <c r="K47" s="76">
        <v>1</v>
      </c>
      <c r="L47" s="76">
        <v>0.2</v>
      </c>
    </row>
    <row r="48" spans="1:12" outlineLevel="1" x14ac:dyDescent="0.25">
      <c r="A48" s="15"/>
      <c r="B48" s="19" t="s">
        <v>13</v>
      </c>
      <c r="C48" s="22">
        <f>IF(E46&lt;&gt;0,1/E46,"-")</f>
        <v>0.33333333333333331</v>
      </c>
      <c r="D48" s="22">
        <f>IF(E47&lt;&gt;0,1/E47,"-")</f>
        <v>0.14285714285714285</v>
      </c>
      <c r="E48" s="75">
        <v>1</v>
      </c>
      <c r="F48" s="76">
        <v>0.33333333333333331</v>
      </c>
      <c r="G48" s="76">
        <v>0.2</v>
      </c>
      <c r="H48" s="76">
        <v>1</v>
      </c>
      <c r="I48" s="76">
        <v>1</v>
      </c>
      <c r="J48" s="76">
        <v>0.33333333333333331</v>
      </c>
      <c r="K48" s="76">
        <v>0.2</v>
      </c>
      <c r="L48" s="76">
        <v>0.14285714285714285</v>
      </c>
    </row>
    <row r="49" spans="1:12" outlineLevel="1" x14ac:dyDescent="0.25">
      <c r="A49" s="15"/>
      <c r="B49" s="19" t="s">
        <v>14</v>
      </c>
      <c r="C49" s="22">
        <f>IF(F46&lt;&gt;0,1/F46,"-")</f>
        <v>1</v>
      </c>
      <c r="D49" s="22">
        <f>IF(F47&lt;&gt;0,1/F47,"-")</f>
        <v>0.2</v>
      </c>
      <c r="E49" s="22">
        <f>IF(F48&lt;&gt;0,1/F48,"-")</f>
        <v>3</v>
      </c>
      <c r="F49" s="75">
        <v>1</v>
      </c>
      <c r="G49" s="76">
        <v>0.33333333333333331</v>
      </c>
      <c r="H49" s="76">
        <v>3</v>
      </c>
      <c r="I49" s="76">
        <v>1</v>
      </c>
      <c r="J49" s="76">
        <v>1</v>
      </c>
      <c r="K49" s="76">
        <v>0.33333333333333331</v>
      </c>
      <c r="L49" s="76">
        <v>0.14285714285714285</v>
      </c>
    </row>
    <row r="50" spans="1:12" outlineLevel="1" x14ac:dyDescent="0.25">
      <c r="A50" s="15"/>
      <c r="B50" s="19" t="s">
        <v>15</v>
      </c>
      <c r="C50" s="22">
        <f>IF(G46&lt;&gt;0,1/G46,"-")</f>
        <v>1</v>
      </c>
      <c r="D50" s="22">
        <f>IF(G47&lt;&gt;0,1/G47,"-")</f>
        <v>0.2</v>
      </c>
      <c r="E50" s="22">
        <f>IF(G48&lt;&gt;0,1/G48,"-")</f>
        <v>5</v>
      </c>
      <c r="F50" s="22">
        <f>IF(G49&lt;&gt;0,1/G49,"-")</f>
        <v>3</v>
      </c>
      <c r="G50" s="75">
        <v>1</v>
      </c>
      <c r="H50" s="76">
        <v>5</v>
      </c>
      <c r="I50" s="76">
        <v>3</v>
      </c>
      <c r="J50" s="76">
        <v>3</v>
      </c>
      <c r="K50" s="76">
        <v>1</v>
      </c>
      <c r="L50" s="76">
        <v>0.2</v>
      </c>
    </row>
    <row r="51" spans="1:12" outlineLevel="1" x14ac:dyDescent="0.25">
      <c r="A51" s="15"/>
      <c r="B51" s="19" t="s">
        <v>16</v>
      </c>
      <c r="C51" s="22">
        <f>IF(H46&lt;&gt;0,1/H46,"-")</f>
        <v>0.33333333333333331</v>
      </c>
      <c r="D51" s="22">
        <f>IF(H47&lt;&gt;0,1/H47,"-")</f>
        <v>0.2</v>
      </c>
      <c r="E51" s="22">
        <f>IF(H48&lt;&gt;0,1/H48,"-")</f>
        <v>1</v>
      </c>
      <c r="F51" s="22">
        <f>IF(H49&lt;&gt;0,1/H49,"-")</f>
        <v>0.33333333333333331</v>
      </c>
      <c r="G51" s="22">
        <f>IF(H50&lt;&gt;0,1/H50,"-")</f>
        <v>0.2</v>
      </c>
      <c r="H51" s="75">
        <v>1</v>
      </c>
      <c r="I51" s="76">
        <v>0.33333333333333331</v>
      </c>
      <c r="J51" s="76">
        <v>1</v>
      </c>
      <c r="K51" s="76">
        <v>0.2</v>
      </c>
      <c r="L51" s="76">
        <v>0.14285714285714285</v>
      </c>
    </row>
    <row r="52" spans="1:12" outlineLevel="1" x14ac:dyDescent="0.25">
      <c r="A52" s="15"/>
      <c r="B52" s="19" t="s">
        <v>17</v>
      </c>
      <c r="C52" s="22">
        <f>IF(I46&lt;&gt;0,1/I46,"-")</f>
        <v>3</v>
      </c>
      <c r="D52" s="22">
        <f>IF(I47&lt;&gt;0,1/I47,"-")</f>
        <v>0.33333333333333331</v>
      </c>
      <c r="E52" s="22">
        <f>IF(I48&lt;&gt;0,1/I48,"-")</f>
        <v>1</v>
      </c>
      <c r="F52" s="22">
        <f>IF(I49&lt;&gt;0,1/I49,"-")</f>
        <v>1</v>
      </c>
      <c r="G52" s="22">
        <f>IF(I50&lt;&gt;0,1/I50,"-")</f>
        <v>0.33333333333333331</v>
      </c>
      <c r="H52" s="22">
        <f>IF(I51&lt;&gt;0,1/I51,"-")</f>
        <v>3</v>
      </c>
      <c r="I52" s="75">
        <v>1</v>
      </c>
      <c r="J52" s="76">
        <v>1</v>
      </c>
      <c r="K52" s="76">
        <v>0.33333333333333331</v>
      </c>
      <c r="L52" s="76">
        <v>0.14285714285714285</v>
      </c>
    </row>
    <row r="53" spans="1:12" outlineLevel="1" x14ac:dyDescent="0.25">
      <c r="A53" s="15"/>
      <c r="B53" s="19" t="s">
        <v>18</v>
      </c>
      <c r="C53" s="22">
        <f>IF(J46&lt;&gt;0,1/J46,"-")</f>
        <v>1</v>
      </c>
      <c r="D53" s="22">
        <f>IF(J47&lt;&gt;0,1/J47,"-")</f>
        <v>0.33333333333333331</v>
      </c>
      <c r="E53" s="22">
        <f>IF(J48&lt;&gt;0,1/J48,"-")</f>
        <v>3</v>
      </c>
      <c r="F53" s="22">
        <f>IF(J49&lt;&gt;0,1/J49,"-")</f>
        <v>1</v>
      </c>
      <c r="G53" s="22">
        <f>IF(J50&lt;&gt;0,1/J50,"-")</f>
        <v>0.33333333333333331</v>
      </c>
      <c r="H53" s="22">
        <f>IF(J51&lt;&gt;0,1/J51,"-")</f>
        <v>1</v>
      </c>
      <c r="I53" s="22">
        <f>IF(J52&lt;&gt;0,1/J52,"-")</f>
        <v>1</v>
      </c>
      <c r="J53" s="75">
        <v>1</v>
      </c>
      <c r="K53" s="76">
        <v>0.33333333333333331</v>
      </c>
      <c r="L53" s="76">
        <v>0.14285714285714285</v>
      </c>
    </row>
    <row r="54" spans="1:12" outlineLevel="1" x14ac:dyDescent="0.25">
      <c r="A54" s="15"/>
      <c r="B54" s="19" t="s">
        <v>19</v>
      </c>
      <c r="C54" s="22">
        <f>IF(K46&lt;&gt;0,1/K46,"-")</f>
        <v>3</v>
      </c>
      <c r="D54" s="22">
        <f>IF(K47&lt;&gt;0,1/K47,"-")</f>
        <v>1</v>
      </c>
      <c r="E54" s="22">
        <f>IF(K48&lt;&gt;0,1/K48,"-")</f>
        <v>5</v>
      </c>
      <c r="F54" s="22">
        <f>IF(K49&lt;&gt;0,1/K49,"-")</f>
        <v>3</v>
      </c>
      <c r="G54" s="22">
        <f>IF(K50&lt;&gt;0,1/K50,"-")</f>
        <v>1</v>
      </c>
      <c r="H54" s="22">
        <f>IF(K51&lt;&gt;0,1/K51,"-")</f>
        <v>5</v>
      </c>
      <c r="I54" s="22">
        <f>IF(K52&lt;&gt;0,1/K52,"-")</f>
        <v>3</v>
      </c>
      <c r="J54" s="22">
        <f>IF(K53&lt;&gt;0,1/K53,"-")</f>
        <v>3</v>
      </c>
      <c r="K54" s="75">
        <v>1</v>
      </c>
      <c r="L54" s="76">
        <v>0.33333333333333331</v>
      </c>
    </row>
    <row r="55" spans="1:12" outlineLevel="1" x14ac:dyDescent="0.25">
      <c r="A55" s="15"/>
      <c r="B55" s="19" t="s">
        <v>20</v>
      </c>
      <c r="C55" s="22">
        <f>IF(L46&lt;&gt;0,1/L46,"-")</f>
        <v>7</v>
      </c>
      <c r="D55" s="22">
        <f>IF(L47&lt;&gt;0,1/L47,"-")</f>
        <v>5</v>
      </c>
      <c r="E55" s="22">
        <f>IF(L48&lt;&gt;0,1/L48,"-")</f>
        <v>7</v>
      </c>
      <c r="F55" s="22">
        <f>IF(L49&lt;&gt;0,1/L49,"-")</f>
        <v>7</v>
      </c>
      <c r="G55" s="22">
        <f>IF(L50&lt;&gt;0,1/L50,"-")</f>
        <v>5</v>
      </c>
      <c r="H55" s="22">
        <f>IF(L51&lt;&gt;0,1/L51,"-")</f>
        <v>7</v>
      </c>
      <c r="I55" s="22">
        <f>IF(L52&lt;&gt;0,1/L52,"-")</f>
        <v>7</v>
      </c>
      <c r="J55" s="22">
        <f>IF(L53&lt;&gt;0,1/L53,"-")</f>
        <v>7</v>
      </c>
      <c r="K55" s="22">
        <f>IF(L54&lt;&gt;0,1/L54,"-")</f>
        <v>3</v>
      </c>
      <c r="L55" s="75">
        <v>1</v>
      </c>
    </row>
    <row r="56" spans="1:12" x14ac:dyDescent="0.25"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/>
    </row>
    <row r="58" spans="1:12" x14ac:dyDescent="0.25">
      <c r="A58" s="41" t="s">
        <v>5</v>
      </c>
    </row>
    <row r="59" spans="1:12" outlineLevel="1" x14ac:dyDescent="0.25">
      <c r="A59" s="15" t="str">
        <f>'Options and Criteria'!F21</f>
        <v>Production Costs</v>
      </c>
      <c r="B59" s="47" t="s">
        <v>8</v>
      </c>
      <c r="C59" s="20" t="s">
        <v>9</v>
      </c>
      <c r="D59" s="20" t="s">
        <v>10</v>
      </c>
      <c r="E59" s="20" t="s">
        <v>13</v>
      </c>
      <c r="F59" s="20" t="s">
        <v>14</v>
      </c>
      <c r="G59" s="20" t="s">
        <v>15</v>
      </c>
      <c r="H59" s="20" t="s">
        <v>16</v>
      </c>
      <c r="I59" s="20" t="s">
        <v>17</v>
      </c>
      <c r="J59" s="20" t="s">
        <v>18</v>
      </c>
      <c r="K59" s="20" t="s">
        <v>19</v>
      </c>
      <c r="L59" s="20" t="s">
        <v>20</v>
      </c>
    </row>
    <row r="60" spans="1:12" outlineLevel="1" x14ac:dyDescent="0.25">
      <c r="A60" s="15"/>
      <c r="B60" s="48" t="s">
        <v>9</v>
      </c>
      <c r="C60" s="75">
        <v>1</v>
      </c>
      <c r="D60" s="76">
        <v>1</v>
      </c>
      <c r="E60" s="76">
        <v>5</v>
      </c>
      <c r="F60" s="76">
        <v>3</v>
      </c>
      <c r="G60" s="76">
        <v>0.33333333333333331</v>
      </c>
      <c r="H60" s="76">
        <v>3</v>
      </c>
      <c r="I60" s="76">
        <v>1</v>
      </c>
      <c r="J60" s="76">
        <v>0.33333333333333331</v>
      </c>
      <c r="K60" s="76">
        <v>1</v>
      </c>
      <c r="L60" s="76">
        <v>3</v>
      </c>
    </row>
    <row r="61" spans="1:12" outlineLevel="1" x14ac:dyDescent="0.25">
      <c r="A61" s="15"/>
      <c r="B61" s="48" t="s">
        <v>10</v>
      </c>
      <c r="C61" s="22">
        <f>IF(D60&lt;&gt;0,1/D60,"-")</f>
        <v>1</v>
      </c>
      <c r="D61" s="75">
        <v>1</v>
      </c>
      <c r="E61" s="76">
        <v>3</v>
      </c>
      <c r="F61" s="76">
        <v>1</v>
      </c>
      <c r="G61" s="76">
        <v>0.2</v>
      </c>
      <c r="H61" s="76">
        <v>1</v>
      </c>
      <c r="I61" s="76">
        <v>1</v>
      </c>
      <c r="J61" s="76">
        <v>3</v>
      </c>
      <c r="K61" s="76">
        <v>0.33333333333333331</v>
      </c>
      <c r="L61" s="76">
        <v>3</v>
      </c>
    </row>
    <row r="62" spans="1:12" outlineLevel="1" x14ac:dyDescent="0.25">
      <c r="A62" s="15"/>
      <c r="B62" s="48" t="s">
        <v>13</v>
      </c>
      <c r="C62" s="22">
        <f>IF(E60&lt;&gt;0,1/E60,"-")</f>
        <v>0.2</v>
      </c>
      <c r="D62" s="22">
        <f>IF(E61&lt;&gt;0,1/E61,"-")</f>
        <v>0.33333333333333331</v>
      </c>
      <c r="E62" s="75">
        <v>1</v>
      </c>
      <c r="F62" s="76">
        <v>0.33333333333333331</v>
      </c>
      <c r="G62" s="76">
        <v>0.2</v>
      </c>
      <c r="H62" s="76">
        <v>0.33333333333333331</v>
      </c>
      <c r="I62" s="76">
        <v>0.2</v>
      </c>
      <c r="J62" s="76">
        <v>0.33333333333333331</v>
      </c>
      <c r="K62" s="76">
        <v>0.33333333333333331</v>
      </c>
      <c r="L62" s="76">
        <v>3</v>
      </c>
    </row>
    <row r="63" spans="1:12" outlineLevel="1" x14ac:dyDescent="0.25">
      <c r="A63" s="15"/>
      <c r="B63" s="48" t="s">
        <v>14</v>
      </c>
      <c r="C63" s="22">
        <f>IF(F60&lt;&gt;0,1/F60,"-")</f>
        <v>0.33333333333333331</v>
      </c>
      <c r="D63" s="22">
        <f>IF(F61&lt;&gt;0,1/F61,"-")</f>
        <v>1</v>
      </c>
      <c r="E63" s="22">
        <f>IF(F62&lt;&gt;0,1/F62,"-")</f>
        <v>3</v>
      </c>
      <c r="F63" s="75">
        <v>1</v>
      </c>
      <c r="G63" s="76">
        <v>0.2</v>
      </c>
      <c r="H63" s="76">
        <v>1</v>
      </c>
      <c r="I63" s="76">
        <v>0.33333333333333331</v>
      </c>
      <c r="J63" s="76">
        <v>1</v>
      </c>
      <c r="K63" s="76">
        <v>0.33333333333333331</v>
      </c>
      <c r="L63" s="76">
        <v>3</v>
      </c>
    </row>
    <row r="64" spans="1:12" outlineLevel="1" x14ac:dyDescent="0.25">
      <c r="A64" s="15"/>
      <c r="B64" s="48" t="s">
        <v>15</v>
      </c>
      <c r="C64" s="22">
        <f>IF(G60&lt;&gt;0,1/G60,"-")</f>
        <v>3</v>
      </c>
      <c r="D64" s="22">
        <f>IF(G61&lt;&gt;0,1/G61,"-")</f>
        <v>5</v>
      </c>
      <c r="E64" s="22">
        <f>IF(G62&lt;&gt;0,1/G62,"-")</f>
        <v>5</v>
      </c>
      <c r="F64" s="22">
        <f>IF(G63&lt;&gt;0,1/G63,"-")</f>
        <v>5</v>
      </c>
      <c r="G64" s="75">
        <v>1</v>
      </c>
      <c r="H64" s="76">
        <v>5</v>
      </c>
      <c r="I64" s="76">
        <v>5</v>
      </c>
      <c r="J64" s="76">
        <v>3</v>
      </c>
      <c r="K64" s="76">
        <v>3</v>
      </c>
      <c r="L64" s="76">
        <v>5</v>
      </c>
    </row>
    <row r="65" spans="1:12" outlineLevel="1" x14ac:dyDescent="0.25">
      <c r="A65" s="15"/>
      <c r="B65" s="48" t="s">
        <v>16</v>
      </c>
      <c r="C65" s="22">
        <f>IF(H60&lt;&gt;0,1/H60,"-")</f>
        <v>0.33333333333333331</v>
      </c>
      <c r="D65" s="22">
        <f>IF(H61&lt;&gt;0,1/H61,"-")</f>
        <v>1</v>
      </c>
      <c r="E65" s="22">
        <f>IF(H62&lt;&gt;0,1/H62,"-")</f>
        <v>3</v>
      </c>
      <c r="F65" s="22">
        <f>IF(H63&lt;&gt;0,1/H63,"-")</f>
        <v>1</v>
      </c>
      <c r="G65" s="22">
        <f>IF(H64&lt;&gt;0,1/H64,"-")</f>
        <v>0.2</v>
      </c>
      <c r="H65" s="75">
        <v>1</v>
      </c>
      <c r="I65" s="76">
        <v>0.33333333333333331</v>
      </c>
      <c r="J65" s="76">
        <v>0.33333333333333331</v>
      </c>
      <c r="K65" s="76">
        <v>0.33333333333333331</v>
      </c>
      <c r="L65" s="76">
        <v>3</v>
      </c>
    </row>
    <row r="66" spans="1:12" outlineLevel="1" x14ac:dyDescent="0.25">
      <c r="A66" s="15"/>
      <c r="B66" s="48" t="s">
        <v>17</v>
      </c>
      <c r="C66" s="22">
        <f>IF(I60&lt;&gt;0,1/I60,"-")</f>
        <v>1</v>
      </c>
      <c r="D66" s="22">
        <f>IF(I61&lt;&gt;0,1/I61,"-")</f>
        <v>1</v>
      </c>
      <c r="E66" s="22">
        <f>IF(I62&lt;&gt;0,1/I62,"-")</f>
        <v>5</v>
      </c>
      <c r="F66" s="22">
        <f>IF(I63&lt;&gt;0,1/I63,"-")</f>
        <v>3</v>
      </c>
      <c r="G66" s="22">
        <f>IF(I64&lt;&gt;0,1/I64,"-")</f>
        <v>0.2</v>
      </c>
      <c r="H66" s="22">
        <f>IF(I65&lt;&gt;0,1/I65,"-")</f>
        <v>3</v>
      </c>
      <c r="I66" s="75">
        <v>1</v>
      </c>
      <c r="J66" s="76">
        <v>3</v>
      </c>
      <c r="K66" s="76">
        <v>1</v>
      </c>
      <c r="L66" s="76">
        <v>3</v>
      </c>
    </row>
    <row r="67" spans="1:12" outlineLevel="1" x14ac:dyDescent="0.25">
      <c r="A67" s="15"/>
      <c r="B67" s="48" t="s">
        <v>18</v>
      </c>
      <c r="C67" s="22">
        <f>IF(J60&lt;&gt;0,1/J60,"-")</f>
        <v>3</v>
      </c>
      <c r="D67" s="22">
        <f>IF(J61&lt;&gt;0,1/J61,"-")</f>
        <v>0.33333333333333331</v>
      </c>
      <c r="E67" s="22">
        <f>IF(J62&lt;&gt;0,1/J62,"-")</f>
        <v>3</v>
      </c>
      <c r="F67" s="22">
        <f>IF(J63&lt;&gt;0,1/J63,"-")</f>
        <v>1</v>
      </c>
      <c r="G67" s="22">
        <f>IF(J64&lt;&gt;0,1/J64,"-")</f>
        <v>0.33333333333333331</v>
      </c>
      <c r="H67" s="22">
        <f>IF(J65&lt;&gt;0,1/J65,"-")</f>
        <v>3</v>
      </c>
      <c r="I67" s="22">
        <f>IF(J66&lt;&gt;0,1/J66,"-")</f>
        <v>0.33333333333333331</v>
      </c>
      <c r="J67" s="75">
        <v>1</v>
      </c>
      <c r="K67" s="76">
        <v>0.33333333333333331</v>
      </c>
      <c r="L67" s="76">
        <v>3</v>
      </c>
    </row>
    <row r="68" spans="1:12" outlineLevel="1" x14ac:dyDescent="0.25">
      <c r="A68" s="15"/>
      <c r="B68" s="48" t="s">
        <v>19</v>
      </c>
      <c r="C68" s="22">
        <f>IF(K60&lt;&gt;0,1/K60,"-")</f>
        <v>1</v>
      </c>
      <c r="D68" s="22">
        <f>IF(K61&lt;&gt;0,1/K61,"-")</f>
        <v>3</v>
      </c>
      <c r="E68" s="22">
        <f>IF(K62&lt;&gt;0,1/K62,"-")</f>
        <v>3</v>
      </c>
      <c r="F68" s="22">
        <f>IF(K63&lt;&gt;0,1/K63,"-")</f>
        <v>3</v>
      </c>
      <c r="G68" s="22">
        <f>IF(K64&lt;&gt;0,1/K64,"-")</f>
        <v>0.33333333333333331</v>
      </c>
      <c r="H68" s="22">
        <f>IF(K65&lt;&gt;0,1/K65,"-")</f>
        <v>3</v>
      </c>
      <c r="I68" s="22">
        <f>IF(K66&lt;&gt;0,1/K66,"-")</f>
        <v>1</v>
      </c>
      <c r="J68" s="22">
        <f>IF(K67&lt;&gt;0,1/K67,"-")</f>
        <v>3</v>
      </c>
      <c r="K68" s="75">
        <v>1</v>
      </c>
      <c r="L68" s="76">
        <v>3</v>
      </c>
    </row>
    <row r="69" spans="1:12" outlineLevel="1" x14ac:dyDescent="0.25">
      <c r="A69" s="15"/>
      <c r="B69" s="48" t="s">
        <v>20</v>
      </c>
      <c r="C69" s="22">
        <f>IF(L60&lt;&gt;0,1/L60,"-")</f>
        <v>0.33333333333333331</v>
      </c>
      <c r="D69" s="22">
        <f>IF(L61&lt;&gt;0,1/L61,"-")</f>
        <v>0.33333333333333331</v>
      </c>
      <c r="E69" s="22">
        <f>IF(L62&lt;&gt;0,1/L62,"-")</f>
        <v>0.33333333333333331</v>
      </c>
      <c r="F69" s="22">
        <f>IF(L63&lt;&gt;0,1/L63,"-")</f>
        <v>0.33333333333333331</v>
      </c>
      <c r="G69" s="22">
        <f>IF(L64&lt;&gt;0,1/L64,"-")</f>
        <v>0.2</v>
      </c>
      <c r="H69" s="22">
        <f>IF(L65&lt;&gt;0,1/L65,"-")</f>
        <v>0.33333333333333331</v>
      </c>
      <c r="I69" s="22">
        <f>IF(L66&lt;&gt;0,1/L66,"-")</f>
        <v>0.33333333333333331</v>
      </c>
      <c r="J69" s="22">
        <f>IF(L67&lt;&gt;0,1/L67,"-")</f>
        <v>0.33333333333333331</v>
      </c>
      <c r="K69" s="22">
        <f>IF(L68&lt;&gt;0,1/L68,"-")</f>
        <v>0.33333333333333331</v>
      </c>
      <c r="L69" s="75">
        <v>1</v>
      </c>
    </row>
    <row r="70" spans="1:12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25">
      <c r="A71" s="15"/>
    </row>
    <row r="72" spans="1:12" x14ac:dyDescent="0.25">
      <c r="A72" s="41" t="s">
        <v>6</v>
      </c>
    </row>
    <row r="73" spans="1:12" outlineLevel="1" x14ac:dyDescent="0.25">
      <c r="A73" s="15" t="str">
        <f>'Options and Criteria'!G21</f>
        <v>Foreign Trade / Exports</v>
      </c>
      <c r="B73" s="49" t="s">
        <v>8</v>
      </c>
      <c r="C73" s="20" t="s">
        <v>9</v>
      </c>
      <c r="D73" s="20" t="s">
        <v>10</v>
      </c>
      <c r="E73" s="20" t="s">
        <v>13</v>
      </c>
      <c r="F73" s="20" t="s">
        <v>14</v>
      </c>
      <c r="G73" s="20" t="s">
        <v>15</v>
      </c>
      <c r="H73" s="20" t="s">
        <v>16</v>
      </c>
      <c r="I73" s="20" t="s">
        <v>17</v>
      </c>
      <c r="J73" s="20" t="s">
        <v>18</v>
      </c>
      <c r="K73" s="20" t="s">
        <v>19</v>
      </c>
      <c r="L73" s="20" t="s">
        <v>20</v>
      </c>
    </row>
    <row r="74" spans="1:12" outlineLevel="1" x14ac:dyDescent="0.25">
      <c r="A74" s="15"/>
      <c r="B74" s="19" t="s">
        <v>9</v>
      </c>
      <c r="C74" s="43">
        <v>1</v>
      </c>
      <c r="D74" s="76">
        <f>1/7</f>
        <v>0.14285714285714285</v>
      </c>
      <c r="E74" s="76">
        <f>1/7</f>
        <v>0.14285714285714285</v>
      </c>
      <c r="F74" s="76">
        <v>1</v>
      </c>
      <c r="G74" s="76">
        <v>1</v>
      </c>
      <c r="H74" s="76">
        <v>3</v>
      </c>
      <c r="I74" s="76">
        <v>3</v>
      </c>
      <c r="J74" s="76">
        <v>5</v>
      </c>
      <c r="K74" s="76">
        <f>1/5</f>
        <v>0.2</v>
      </c>
      <c r="L74" s="76">
        <v>7</v>
      </c>
    </row>
    <row r="75" spans="1:12" outlineLevel="1" x14ac:dyDescent="0.25">
      <c r="A75" s="15"/>
      <c r="B75" s="19" t="s">
        <v>10</v>
      </c>
      <c r="C75" s="45">
        <f>IF(D74&lt;&gt;0,1/D74,"-")</f>
        <v>7</v>
      </c>
      <c r="D75" s="43">
        <v>1</v>
      </c>
      <c r="E75" s="76">
        <v>1</v>
      </c>
      <c r="F75" s="76">
        <v>5</v>
      </c>
      <c r="G75" s="76">
        <v>1</v>
      </c>
      <c r="H75" s="76">
        <v>5</v>
      </c>
      <c r="I75" s="76">
        <v>5</v>
      </c>
      <c r="J75" s="76">
        <v>5</v>
      </c>
      <c r="K75" s="76">
        <f>1/3</f>
        <v>0.33333333333333331</v>
      </c>
      <c r="L75" s="76">
        <v>9</v>
      </c>
    </row>
    <row r="76" spans="1:12" outlineLevel="1" x14ac:dyDescent="0.25">
      <c r="A76" s="15"/>
      <c r="B76" s="19" t="s">
        <v>13</v>
      </c>
      <c r="C76" s="45">
        <f>IF(E74&lt;&gt;0,1/E74,"-")</f>
        <v>7</v>
      </c>
      <c r="D76" s="45">
        <f>IF(E75&lt;&gt;0,1/E75,"-")</f>
        <v>1</v>
      </c>
      <c r="E76" s="43">
        <v>1</v>
      </c>
      <c r="F76" s="44">
        <v>5</v>
      </c>
      <c r="G76" s="44">
        <v>1</v>
      </c>
      <c r="H76" s="44">
        <v>7</v>
      </c>
      <c r="I76" s="44">
        <v>7</v>
      </c>
      <c r="J76" s="44">
        <v>7</v>
      </c>
      <c r="K76" s="44">
        <v>4</v>
      </c>
      <c r="L76" s="44">
        <v>8</v>
      </c>
    </row>
    <row r="77" spans="1:12" outlineLevel="1" x14ac:dyDescent="0.25">
      <c r="A77" s="15"/>
      <c r="B77" s="19" t="s">
        <v>14</v>
      </c>
      <c r="C77" s="22">
        <f>IF(F74&lt;&gt;0,1/F74,"-")</f>
        <v>1</v>
      </c>
      <c r="D77" s="22">
        <f>IF(F75&lt;&gt;0,1/F75,"-")</f>
        <v>0.2</v>
      </c>
      <c r="E77" s="22">
        <f>IF(F76&lt;&gt;0,1/F76,"-")</f>
        <v>0.2</v>
      </c>
      <c r="F77" s="43">
        <v>1</v>
      </c>
      <c r="G77" s="44">
        <v>1</v>
      </c>
      <c r="H77" s="44">
        <v>5</v>
      </c>
      <c r="I77" s="44">
        <v>5</v>
      </c>
      <c r="J77" s="44">
        <v>5</v>
      </c>
      <c r="K77" s="44">
        <v>1</v>
      </c>
      <c r="L77" s="44">
        <v>7</v>
      </c>
    </row>
    <row r="78" spans="1:12" outlineLevel="1" x14ac:dyDescent="0.25">
      <c r="A78" s="15"/>
      <c r="B78" s="19" t="s">
        <v>15</v>
      </c>
      <c r="C78" s="22">
        <f>IF(G74&lt;&gt;0,1/G74,"-")</f>
        <v>1</v>
      </c>
      <c r="D78" s="22">
        <f>IF(G75&lt;&gt;0,1/G75,"-")</f>
        <v>1</v>
      </c>
      <c r="E78" s="22">
        <f>IF(G76&lt;&gt;0,1/G76,"-")</f>
        <v>1</v>
      </c>
      <c r="F78" s="45">
        <f>IF(G77&lt;&gt;0,1/G77,"-")</f>
        <v>1</v>
      </c>
      <c r="G78" s="43">
        <v>1</v>
      </c>
      <c r="H78" s="44">
        <v>7</v>
      </c>
      <c r="I78" s="44">
        <v>7</v>
      </c>
      <c r="J78" s="44">
        <v>7</v>
      </c>
      <c r="K78" s="44">
        <v>1</v>
      </c>
      <c r="L78" s="44">
        <v>7</v>
      </c>
    </row>
    <row r="79" spans="1:12" outlineLevel="1" x14ac:dyDescent="0.25">
      <c r="A79" s="15"/>
      <c r="B79" s="19" t="s">
        <v>16</v>
      </c>
      <c r="C79" s="22">
        <f>IF(H74&lt;&gt;0,1/H74,"-")</f>
        <v>0.33333333333333331</v>
      </c>
      <c r="D79" s="22">
        <f>IF(H75&lt;&gt;0,1/H75,"-")</f>
        <v>0.2</v>
      </c>
      <c r="E79" s="22">
        <f>IF(H76&lt;&gt;0,1/H76,"-")</f>
        <v>0.14285714285714285</v>
      </c>
      <c r="F79" s="22">
        <f>IF(H77&lt;&gt;0,1/H77,"-")</f>
        <v>0.2</v>
      </c>
      <c r="G79" s="22">
        <f>IF(H78&lt;&gt;0,1/H78,"-")</f>
        <v>0.14285714285714285</v>
      </c>
      <c r="H79" s="43">
        <v>1</v>
      </c>
      <c r="I79" s="44">
        <v>3</v>
      </c>
      <c r="J79" s="76">
        <f>1/3</f>
        <v>0.33333333333333331</v>
      </c>
      <c r="K79" s="76">
        <f>1/5</f>
        <v>0.2</v>
      </c>
      <c r="L79" s="44">
        <v>3</v>
      </c>
    </row>
    <row r="80" spans="1:12" outlineLevel="1" x14ac:dyDescent="0.25">
      <c r="A80" s="15"/>
      <c r="B80" s="19" t="s">
        <v>17</v>
      </c>
      <c r="C80" s="22">
        <f>IF(I74&lt;&gt;0,1/I74,"-")</f>
        <v>0.33333333333333331</v>
      </c>
      <c r="D80" s="22">
        <f>IF(I75&lt;&gt;0,1/I75,"-")</f>
        <v>0.2</v>
      </c>
      <c r="E80" s="22">
        <f>IF(I76&lt;&gt;0,1/I76,"-")</f>
        <v>0.14285714285714285</v>
      </c>
      <c r="F80" s="22">
        <f>IF(I77&lt;&gt;0,1/I77,"-")</f>
        <v>0.2</v>
      </c>
      <c r="G80" s="22">
        <f>IF(I78&lt;&gt;0,1/I78,"-")</f>
        <v>0.14285714285714285</v>
      </c>
      <c r="H80" s="22">
        <f>IF(I79&lt;&gt;0,1/I79,"-")</f>
        <v>0.33333333333333331</v>
      </c>
      <c r="I80" s="43">
        <v>1</v>
      </c>
      <c r="J80" s="76">
        <f>1/3</f>
        <v>0.33333333333333331</v>
      </c>
      <c r="K80" s="76">
        <f>1/5</f>
        <v>0.2</v>
      </c>
      <c r="L80" s="44">
        <v>3</v>
      </c>
    </row>
    <row r="81" spans="1:12" outlineLevel="1" x14ac:dyDescent="0.25">
      <c r="A81" s="15"/>
      <c r="B81" s="19" t="s">
        <v>18</v>
      </c>
      <c r="C81" s="22">
        <f>IF(J74&lt;&gt;0,1/J74,"-")</f>
        <v>0.2</v>
      </c>
      <c r="D81" s="22">
        <f>IF(J75&lt;&gt;0,1/J75,"-")</f>
        <v>0.2</v>
      </c>
      <c r="E81" s="22">
        <f>IF(J76&lt;&gt;0,1/J76,"-")</f>
        <v>0.14285714285714285</v>
      </c>
      <c r="F81" s="22">
        <f>IF(J77&lt;&gt;0,1/J77,"-")</f>
        <v>0.2</v>
      </c>
      <c r="G81" s="22">
        <f>IF(J78&lt;&gt;0,1/J78,"-")</f>
        <v>0.14285714285714285</v>
      </c>
      <c r="H81" s="22">
        <f>IF(J79&lt;&gt;0,1/J79,"-")</f>
        <v>3</v>
      </c>
      <c r="I81" s="45">
        <f>IF(J80&lt;&gt;0,1/J80,"-")</f>
        <v>3</v>
      </c>
      <c r="J81" s="43">
        <v>1</v>
      </c>
      <c r="K81" s="76">
        <f>1/5</f>
        <v>0.2</v>
      </c>
      <c r="L81" s="44">
        <v>5</v>
      </c>
    </row>
    <row r="82" spans="1:12" outlineLevel="1" x14ac:dyDescent="0.25">
      <c r="A82" s="15"/>
      <c r="B82" s="19" t="s">
        <v>19</v>
      </c>
      <c r="C82" s="22">
        <f>IF(K74&lt;&gt;0,1/K74,"-")</f>
        <v>5</v>
      </c>
      <c r="D82" s="22">
        <f>IF(K75&lt;&gt;0,1/K75,"-")</f>
        <v>3</v>
      </c>
      <c r="E82" s="22">
        <f>IF(K76&lt;&gt;0,1/K76,"-")</f>
        <v>0.25</v>
      </c>
      <c r="F82" s="22">
        <f>IF(K77&lt;&gt;0,1/K77,"-")</f>
        <v>1</v>
      </c>
      <c r="G82" s="22">
        <f>IF(K78&lt;&gt;0,1/K78,"-")</f>
        <v>1</v>
      </c>
      <c r="H82" s="22">
        <f>IF(K79&lt;&gt;0,1/K79,"-")</f>
        <v>5</v>
      </c>
      <c r="I82" s="45">
        <f>IF(K80&lt;&gt;0,1/K80,"-")</f>
        <v>5</v>
      </c>
      <c r="J82" s="45">
        <f>IF(K81&lt;&gt;0,1/K81,"-")</f>
        <v>5</v>
      </c>
      <c r="K82" s="43">
        <v>1</v>
      </c>
      <c r="L82" s="44">
        <v>7</v>
      </c>
    </row>
    <row r="83" spans="1:12" outlineLevel="1" x14ac:dyDescent="0.25">
      <c r="A83" s="15"/>
      <c r="B83" s="19" t="s">
        <v>20</v>
      </c>
      <c r="C83" s="22">
        <f>IF(L74&lt;&gt;0,1/L74,"-")</f>
        <v>0.14285714285714285</v>
      </c>
      <c r="D83" s="22">
        <f>IF(L75&lt;&gt;0,1/L75,"-")</f>
        <v>0.1111111111111111</v>
      </c>
      <c r="E83" s="22">
        <f>IF(L76&lt;&gt;0,1/L76,"-")</f>
        <v>0.125</v>
      </c>
      <c r="F83" s="22">
        <f>IF(L77&lt;&gt;0,1/L77,"-")</f>
        <v>0.14285714285714285</v>
      </c>
      <c r="G83" s="22">
        <f>IF(L78&lt;&gt;0,1/L78,"-")</f>
        <v>0.14285714285714285</v>
      </c>
      <c r="H83" s="22">
        <f>IF(L79&lt;&gt;0,1/L79,"-")</f>
        <v>0.33333333333333331</v>
      </c>
      <c r="I83" s="22">
        <f>IF(L80&lt;&gt;0,1/L80,"-")</f>
        <v>0.33333333333333331</v>
      </c>
      <c r="J83" s="22">
        <f>IF(L81&lt;&gt;0,1/L81,"-")</f>
        <v>0.2</v>
      </c>
      <c r="K83" s="22">
        <f>IF(L82&lt;&gt;0,1/L82,"-")</f>
        <v>0.14285714285714285</v>
      </c>
      <c r="L83" s="43">
        <v>1</v>
      </c>
    </row>
    <row r="84" spans="1:12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x14ac:dyDescent="0.25">
      <c r="A85" s="15"/>
    </row>
    <row r="86" spans="1:12" x14ac:dyDescent="0.25">
      <c r="A86" s="15"/>
    </row>
    <row r="87" spans="1:12" x14ac:dyDescent="0.25">
      <c r="A87" s="41" t="s">
        <v>7</v>
      </c>
    </row>
    <row r="88" spans="1:12" outlineLevel="1" x14ac:dyDescent="0.25">
      <c r="A88" s="3" t="str">
        <f>'Options and Criteria'!H21</f>
        <v>Public Costs</v>
      </c>
      <c r="B88" s="46" t="s">
        <v>8</v>
      </c>
      <c r="C88" s="20" t="s">
        <v>9</v>
      </c>
      <c r="D88" s="20" t="s">
        <v>10</v>
      </c>
      <c r="E88" s="20" t="s">
        <v>13</v>
      </c>
      <c r="F88" s="20" t="s">
        <v>14</v>
      </c>
      <c r="G88" s="20" t="s">
        <v>15</v>
      </c>
      <c r="H88" s="20" t="s">
        <v>16</v>
      </c>
      <c r="I88" s="20" t="s">
        <v>17</v>
      </c>
      <c r="J88" s="20" t="s">
        <v>18</v>
      </c>
      <c r="K88" s="20" t="s">
        <v>19</v>
      </c>
      <c r="L88" s="20" t="s">
        <v>20</v>
      </c>
    </row>
    <row r="89" spans="1:12" outlineLevel="1" x14ac:dyDescent="0.25">
      <c r="B89" s="19" t="s">
        <v>9</v>
      </c>
      <c r="C89" s="43">
        <v>1</v>
      </c>
      <c r="D89" s="44">
        <f>1/7</f>
        <v>0.14285714285714285</v>
      </c>
      <c r="E89" s="44">
        <f>1/4</f>
        <v>0.25</v>
      </c>
      <c r="F89" s="44">
        <f>1/6</f>
        <v>0.16666666666666666</v>
      </c>
      <c r="G89" s="44">
        <f>1/7</f>
        <v>0.14285714285714285</v>
      </c>
      <c r="H89" s="44">
        <f>1/5</f>
        <v>0.2</v>
      </c>
      <c r="I89" s="44">
        <f>1/4</f>
        <v>0.25</v>
      </c>
      <c r="J89" s="44">
        <v>3</v>
      </c>
      <c r="K89" s="44">
        <f>1/3</f>
        <v>0.33333333333333331</v>
      </c>
      <c r="L89" s="44">
        <f>1/3</f>
        <v>0.33333333333333331</v>
      </c>
    </row>
    <row r="90" spans="1:12" outlineLevel="1" x14ac:dyDescent="0.25">
      <c r="B90" s="19" t="s">
        <v>10</v>
      </c>
      <c r="C90" s="45">
        <f>IF(D89&lt;&gt;0,1/D89,"-")</f>
        <v>7</v>
      </c>
      <c r="D90" s="43">
        <v>1</v>
      </c>
      <c r="E90" s="44">
        <v>1</v>
      </c>
      <c r="F90" s="44">
        <v>1</v>
      </c>
      <c r="G90" s="44">
        <v>1</v>
      </c>
      <c r="H90" s="44">
        <v>1</v>
      </c>
      <c r="I90" s="44">
        <v>2</v>
      </c>
      <c r="J90" s="44">
        <v>4</v>
      </c>
      <c r="K90" s="44">
        <v>1</v>
      </c>
      <c r="L90" s="44">
        <v>3</v>
      </c>
    </row>
    <row r="91" spans="1:12" outlineLevel="1" x14ac:dyDescent="0.25">
      <c r="B91" s="19" t="s">
        <v>13</v>
      </c>
      <c r="C91" s="45">
        <f>IF(E89&lt;&gt;0,1/E89,"-")</f>
        <v>4</v>
      </c>
      <c r="D91" s="45">
        <f>IF(E90&lt;&gt;0,1/E90,"-")</f>
        <v>1</v>
      </c>
      <c r="E91" s="43">
        <v>1</v>
      </c>
      <c r="F91" s="44">
        <v>3</v>
      </c>
      <c r="G91" s="44">
        <v>5</v>
      </c>
      <c r="H91" s="44">
        <v>1</v>
      </c>
      <c r="I91" s="44">
        <v>1</v>
      </c>
      <c r="J91" s="44">
        <v>3</v>
      </c>
      <c r="K91" s="44">
        <f>1/2</f>
        <v>0.5</v>
      </c>
      <c r="L91" s="44">
        <v>1</v>
      </c>
    </row>
    <row r="92" spans="1:12" outlineLevel="1" x14ac:dyDescent="0.25">
      <c r="B92" s="19" t="s">
        <v>14</v>
      </c>
      <c r="C92" s="45">
        <f>IF(F89&lt;&gt;0,1/F89,"-")</f>
        <v>6</v>
      </c>
      <c r="D92" s="45">
        <f>IF(F90&lt;&gt;0,1/F90,"-")</f>
        <v>1</v>
      </c>
      <c r="E92" s="45">
        <f>IF(F91&lt;&gt;0,1/F91,"-")</f>
        <v>0.33333333333333331</v>
      </c>
      <c r="F92" s="43">
        <v>1</v>
      </c>
      <c r="G92" s="44">
        <f>1/3</f>
        <v>0.33333333333333331</v>
      </c>
      <c r="H92" s="44">
        <f>1/2</f>
        <v>0.5</v>
      </c>
      <c r="I92" s="44">
        <f>1/2</f>
        <v>0.5</v>
      </c>
      <c r="J92" s="44">
        <v>3</v>
      </c>
      <c r="K92" s="44">
        <f>1/3</f>
        <v>0.33333333333333331</v>
      </c>
      <c r="L92" s="44">
        <v>1</v>
      </c>
    </row>
    <row r="93" spans="1:12" outlineLevel="1" x14ac:dyDescent="0.25">
      <c r="B93" s="19" t="s">
        <v>15</v>
      </c>
      <c r="C93" s="45">
        <f>IF(G89&lt;&gt;0,1/G89,"-")</f>
        <v>7</v>
      </c>
      <c r="D93" s="45">
        <f>IF(G90&lt;&gt;0,1/G90,"-")</f>
        <v>1</v>
      </c>
      <c r="E93" s="45">
        <f>IF(G91&lt;&gt;0,1/G91,"-")</f>
        <v>0.2</v>
      </c>
      <c r="F93" s="45">
        <f>IF(G92&lt;&gt;0,1/G92,"-")</f>
        <v>3</v>
      </c>
      <c r="G93" s="43">
        <v>1</v>
      </c>
      <c r="H93" s="44">
        <v>2</v>
      </c>
      <c r="I93" s="44">
        <v>2</v>
      </c>
      <c r="J93" s="44">
        <v>5</v>
      </c>
      <c r="K93" s="44">
        <v>2</v>
      </c>
      <c r="L93" s="44">
        <v>2</v>
      </c>
    </row>
    <row r="94" spans="1:12" outlineLevel="1" x14ac:dyDescent="0.25">
      <c r="B94" s="19" t="s">
        <v>16</v>
      </c>
      <c r="C94" s="45">
        <f>IF(H89&lt;&gt;0,1/H89,"-")</f>
        <v>5</v>
      </c>
      <c r="D94" s="45">
        <f>IF(H90&lt;&gt;0,1/H90,"-")</f>
        <v>1</v>
      </c>
      <c r="E94" s="45">
        <f>IF(H91&lt;&gt;0,1/H91,"-")</f>
        <v>1</v>
      </c>
      <c r="F94" s="45">
        <f>IF(H92&lt;&gt;0,1/H92,"-")</f>
        <v>2</v>
      </c>
      <c r="G94" s="45">
        <f>IF(H93&lt;&gt;0,1/H93,"-")</f>
        <v>0.5</v>
      </c>
      <c r="H94" s="43">
        <v>1</v>
      </c>
      <c r="I94" s="44">
        <v>1</v>
      </c>
      <c r="J94" s="44">
        <v>3</v>
      </c>
      <c r="K94" s="44">
        <f>1/3</f>
        <v>0.33333333333333331</v>
      </c>
      <c r="L94" s="44">
        <f>1/2</f>
        <v>0.5</v>
      </c>
    </row>
    <row r="95" spans="1:12" outlineLevel="1" x14ac:dyDescent="0.25">
      <c r="B95" s="19" t="s">
        <v>17</v>
      </c>
      <c r="C95" s="45">
        <f>IF(I89&lt;&gt;0,1/I89,"-")</f>
        <v>4</v>
      </c>
      <c r="D95" s="45">
        <f>IF(I90&lt;&gt;0,1/I90,"-")</f>
        <v>0.5</v>
      </c>
      <c r="E95" s="45">
        <f>IF(I91&lt;&gt;0,1/I91,"-")</f>
        <v>1</v>
      </c>
      <c r="F95" s="45">
        <f>IF(I92&lt;&gt;0,1/I92,"-")</f>
        <v>2</v>
      </c>
      <c r="G95" s="45">
        <f>IF(I93&lt;&gt;0,1/I93,"-")</f>
        <v>0.5</v>
      </c>
      <c r="H95" s="45">
        <f>IF(I94&lt;&gt;0,1/I94,"-")</f>
        <v>1</v>
      </c>
      <c r="I95" s="43">
        <v>1</v>
      </c>
      <c r="J95" s="44">
        <f>1/3</f>
        <v>0.33333333333333331</v>
      </c>
      <c r="K95" s="44">
        <f>1/2</f>
        <v>0.5</v>
      </c>
      <c r="L95" s="44">
        <f>1/3</f>
        <v>0.33333333333333331</v>
      </c>
    </row>
    <row r="96" spans="1:12" outlineLevel="1" x14ac:dyDescent="0.25">
      <c r="B96" s="19" t="s">
        <v>18</v>
      </c>
      <c r="C96" s="45">
        <f>IF(J89&lt;&gt;0,1/J89,"-")</f>
        <v>0.33333333333333331</v>
      </c>
      <c r="D96" s="45">
        <f>IF(J90&lt;&gt;0,1/J90,"-")</f>
        <v>0.25</v>
      </c>
      <c r="E96" s="45">
        <f>IF(J91&lt;&gt;0,1/J91,"-")</f>
        <v>0.33333333333333331</v>
      </c>
      <c r="F96" s="45">
        <f>IF(J92&lt;&gt;0,1/J92,"-")</f>
        <v>0.33333333333333331</v>
      </c>
      <c r="G96" s="45">
        <f>IF(J93&lt;&gt;0,1/J93,"-")</f>
        <v>0.2</v>
      </c>
      <c r="H96" s="45">
        <f>IF(J94&lt;&gt;0,1/J94,"-")</f>
        <v>0.33333333333333331</v>
      </c>
      <c r="I96" s="45">
        <f>IF(J95&lt;&gt;0,1/J95,"-")</f>
        <v>3</v>
      </c>
      <c r="J96" s="43">
        <v>1</v>
      </c>
      <c r="K96" s="44">
        <f>1/5</f>
        <v>0.2</v>
      </c>
      <c r="L96" s="44">
        <f>1/5</f>
        <v>0.2</v>
      </c>
    </row>
    <row r="97" spans="2:12" outlineLevel="1" x14ac:dyDescent="0.25">
      <c r="B97" s="19" t="s">
        <v>19</v>
      </c>
      <c r="C97" s="45">
        <f>IF(K89&lt;&gt;0,1/K89,"-")</f>
        <v>3</v>
      </c>
      <c r="D97" s="45">
        <f>IF(K90&lt;&gt;0,1/K90,"-")</f>
        <v>1</v>
      </c>
      <c r="E97" s="45">
        <f>IF(K91&lt;&gt;0,1/K91,"-")</f>
        <v>2</v>
      </c>
      <c r="F97" s="45">
        <f>IF(K92&lt;&gt;0,1/K92,"-")</f>
        <v>3</v>
      </c>
      <c r="G97" s="45">
        <f>IF(K93&lt;&gt;0,1/K93,"-")</f>
        <v>0.5</v>
      </c>
      <c r="H97" s="45">
        <f>IF(K94&lt;&gt;0,1/K94,"-")</f>
        <v>3</v>
      </c>
      <c r="I97" s="45">
        <f>IF(K95&lt;&gt;0,1/K95,"-")</f>
        <v>2</v>
      </c>
      <c r="J97" s="45">
        <f>IF(K96&lt;&gt;0,1/K96,"-")</f>
        <v>5</v>
      </c>
      <c r="K97" s="43">
        <v>1</v>
      </c>
      <c r="L97" s="44">
        <v>2</v>
      </c>
    </row>
    <row r="98" spans="2:12" outlineLevel="1" x14ac:dyDescent="0.25">
      <c r="B98" s="19" t="s">
        <v>20</v>
      </c>
      <c r="C98" s="45">
        <f>IF(L89&lt;&gt;0,1/L89,"-")</f>
        <v>3</v>
      </c>
      <c r="D98" s="45">
        <f>IF(L90&lt;&gt;0,1/L90,"-")</f>
        <v>0.33333333333333331</v>
      </c>
      <c r="E98" s="45">
        <f>IF(L91&lt;&gt;0,1/L91,"-")</f>
        <v>1</v>
      </c>
      <c r="F98" s="45">
        <f>IF(L92&lt;&gt;0,1/L92,"-")</f>
        <v>1</v>
      </c>
      <c r="G98" s="45">
        <f>IF(L93&lt;&gt;0,1/L93,"-")</f>
        <v>0.5</v>
      </c>
      <c r="H98" s="45">
        <f>IF(L94&lt;&gt;0,1/L94,"-")</f>
        <v>2</v>
      </c>
      <c r="I98" s="45">
        <f>IF(L95&lt;&gt;0,1/L95,"-")</f>
        <v>3</v>
      </c>
      <c r="J98" s="45">
        <f>IF(L96&lt;&gt;0,1/L96,"-")</f>
        <v>5</v>
      </c>
      <c r="K98" s="45">
        <f>IF(L97&lt;&gt;0,1/L97,"-")</f>
        <v>0.5</v>
      </c>
      <c r="L98" s="43">
        <v>1</v>
      </c>
    </row>
  </sheetData>
  <mergeCells count="1">
    <mergeCell ref="C1:L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19"/>
  <sheetViews>
    <sheetView topLeftCell="A3" workbookViewId="0">
      <selection activeCell="E21" sqref="E21"/>
    </sheetView>
  </sheetViews>
  <sheetFormatPr defaultRowHeight="15" x14ac:dyDescent="0.25"/>
  <cols>
    <col min="1" max="1" width="28.7109375" style="1" customWidth="1"/>
    <col min="2" max="3" width="12.5703125" style="1" customWidth="1"/>
    <col min="4" max="4" width="11.42578125" style="1" customWidth="1"/>
    <col min="5" max="5" width="12.42578125" style="1" customWidth="1"/>
    <col min="6" max="6" width="11.42578125" style="1" customWidth="1"/>
    <col min="7" max="7" width="13" style="1" customWidth="1"/>
    <col min="8" max="8" width="12.5703125" style="1" customWidth="1"/>
    <col min="9" max="9" width="11.42578125" style="1" customWidth="1"/>
    <col min="10" max="16384" width="9.140625" style="1"/>
  </cols>
  <sheetData>
    <row r="2" spans="1:9" ht="60" x14ac:dyDescent="0.25">
      <c r="A2" s="19" t="s">
        <v>0</v>
      </c>
      <c r="B2" s="32" t="str">
        <f>A3</f>
        <v>Food Security</v>
      </c>
      <c r="C2" s="32" t="str">
        <f>A4</f>
        <v>Human Health</v>
      </c>
      <c r="D2" s="32" t="str">
        <f>A5</f>
        <v>Crop Health</v>
      </c>
      <c r="E2" s="32" t="str">
        <f>A6</f>
        <v>Aesthetic Value / Ecosystem Health</v>
      </c>
      <c r="F2" s="32" t="str">
        <f>A7</f>
        <v>Production Costs</v>
      </c>
      <c r="G2" s="32" t="str">
        <f>A8</f>
        <v>Foreign Trade / Exports</v>
      </c>
      <c r="H2" s="32" t="str">
        <f>A9</f>
        <v>Public Costs</v>
      </c>
      <c r="I2" s="13"/>
    </row>
    <row r="3" spans="1:9" x14ac:dyDescent="0.25">
      <c r="A3" s="29" t="str">
        <f>'Options and Criteria'!B$21</f>
        <v>Food Security</v>
      </c>
      <c r="B3" s="58">
        <v>1</v>
      </c>
      <c r="C3" s="30">
        <f>IF('Weight Input'!$D4="A",'Weight Input'!$E4,IF('Weight Input'!$D4="B",1/'Weight Input'!$E4))</f>
        <v>0.2</v>
      </c>
      <c r="D3" s="30">
        <f>IF('Weight Input'!$D5="A",'Weight Input'!$E5,IF('Weight Input'!$D5="B",1/'Weight Input'!$E5))</f>
        <v>5</v>
      </c>
      <c r="E3" s="30">
        <f>IF('Weight Input'!$D6="A",'Weight Input'!$E6,IF('Weight Input'!$D6="B",1/'Weight Input'!$E6))</f>
        <v>7</v>
      </c>
      <c r="F3" s="30">
        <f>IF('Weight Input'!$D7="A",'Weight Input'!$E7,IF('Weight Input'!$D7="B",1/'Weight Input'!$E7))</f>
        <v>1</v>
      </c>
      <c r="G3" s="30">
        <f>IF('Weight Input'!$D8="A",'Weight Input'!$E8,IF('Weight Input'!$D8="B",1/'Weight Input'!$E8))</f>
        <v>5</v>
      </c>
      <c r="H3" s="30">
        <f>IF('Weight Input'!$D9="A",'Weight Input'!$E9,IF('Weight Input'!$D9="B",1/'Weight Input'!$E9))</f>
        <v>5</v>
      </c>
    </row>
    <row r="4" spans="1:9" x14ac:dyDescent="0.25">
      <c r="A4" s="29" t="str">
        <f>'Options and Criteria'!C$21</f>
        <v>Human Health</v>
      </c>
      <c r="B4" s="31">
        <f>IF(C$3&lt;&gt;0,1/C$3,"-")</f>
        <v>5</v>
      </c>
      <c r="C4" s="58">
        <v>1</v>
      </c>
      <c r="D4" s="30">
        <f>IF('Weight Input'!$D10="A",'Weight Input'!$E10,IF('Weight Input'!$D10="B",1/'Weight Input'!$E10))</f>
        <v>5</v>
      </c>
      <c r="E4" s="30">
        <f>IF('Weight Input'!$D11="A",'Weight Input'!$E11,IF('Weight Input'!$D11="B",1/'Weight Input'!$E11))</f>
        <v>7</v>
      </c>
      <c r="F4" s="30">
        <f>IF('Weight Input'!$D12="A",'Weight Input'!$E12,IF('Weight Input'!$D12="B",1/'Weight Input'!$E12))</f>
        <v>7</v>
      </c>
      <c r="G4" s="30">
        <f>IF('Weight Input'!$D13="A",'Weight Input'!$E13,IF('Weight Input'!$D13="B",1/'Weight Input'!$E13))</f>
        <v>5</v>
      </c>
      <c r="H4" s="30">
        <f>IF('Weight Input'!$D14="A",'Weight Input'!$E14,IF('Weight Input'!$D14="B",1/'Weight Input'!$E14))</f>
        <v>5</v>
      </c>
    </row>
    <row r="5" spans="1:9" x14ac:dyDescent="0.25">
      <c r="A5" s="29" t="str">
        <f>'Options and Criteria'!D$21</f>
        <v>Crop Health</v>
      </c>
      <c r="B5" s="31">
        <f>IF(D$3&lt;&gt;0,1/D$3,"-")</f>
        <v>0.2</v>
      </c>
      <c r="C5" s="31">
        <f>IF(D$4&lt;&gt;0,1/D$4,"-")</f>
        <v>0.2</v>
      </c>
      <c r="D5" s="58">
        <v>1</v>
      </c>
      <c r="E5" s="30">
        <f>IF('Weight Input'!$D15="A",'Weight Input'!$E15,IF('Weight Input'!$D15="B",1/'Weight Input'!$E15))</f>
        <v>5</v>
      </c>
      <c r="F5" s="30">
        <f>IF('Weight Input'!$D16="A",'Weight Input'!$E16,IF('Weight Input'!$D16="B",1/'Weight Input'!$E16))</f>
        <v>0.33333333333333331</v>
      </c>
      <c r="G5" s="30">
        <f>IF('Weight Input'!$D17="A",'Weight Input'!$E17,IF('Weight Input'!$D17="B",1/'Weight Input'!$E17))</f>
        <v>0.2</v>
      </c>
      <c r="H5" s="30">
        <f>IF('Weight Input'!$D18="A",'Weight Input'!$E18,IF('Weight Input'!$D18="B",1/'Weight Input'!$E18))</f>
        <v>3</v>
      </c>
    </row>
    <row r="6" spans="1:9" ht="30" x14ac:dyDescent="0.25">
      <c r="A6" s="29" t="str">
        <f>'Options and Criteria'!E$21</f>
        <v>Aesthetic Value / Ecosystem Health</v>
      </c>
      <c r="B6" s="31">
        <f>IF(E$3&lt;&gt;0,1/E$3,"-")</f>
        <v>0.14285714285714285</v>
      </c>
      <c r="C6" s="31">
        <f>IF(E$4&lt;&gt;0,1/E$4,"-")</f>
        <v>0.14285714285714285</v>
      </c>
      <c r="D6" s="31">
        <f>IF(E$5&lt;&gt;0,1/E$5,"-")</f>
        <v>0.2</v>
      </c>
      <c r="E6" s="58">
        <v>1</v>
      </c>
      <c r="F6" s="30">
        <f>IF('Weight Input'!$D19="A",'Weight Input'!$E19,IF('Weight Input'!$D19="B",1/'Weight Input'!$E19))</f>
        <v>3</v>
      </c>
      <c r="G6" s="30">
        <f>IF('Weight Input'!$D20="A",'Weight Input'!$E20,IF('Weight Input'!$D20="B",1/'Weight Input'!$E20))</f>
        <v>3</v>
      </c>
      <c r="H6" s="30">
        <f>IF('Weight Input'!$D21="A",'Weight Input'!$E21,IF('Weight Input'!$D21="B",1/'Weight Input'!$E21))</f>
        <v>3</v>
      </c>
    </row>
    <row r="7" spans="1:9" x14ac:dyDescent="0.25">
      <c r="A7" s="29" t="str">
        <f>'Options and Criteria'!F$21</f>
        <v>Production Costs</v>
      </c>
      <c r="B7" s="31">
        <f>IF(F$3&lt;&gt;0,1/F$3,"-")</f>
        <v>1</v>
      </c>
      <c r="C7" s="31">
        <f>IF(F$4&lt;&gt;0,1/F$4,"-")</f>
        <v>0.14285714285714285</v>
      </c>
      <c r="D7" s="31">
        <f>IF(F$5&lt;&gt;0,1/F$5,"-")</f>
        <v>3</v>
      </c>
      <c r="E7" s="31">
        <f>IF(F$6&lt;&gt;0,1/F$6,"-")</f>
        <v>0.33333333333333331</v>
      </c>
      <c r="F7" s="58">
        <v>1</v>
      </c>
      <c r="G7" s="30">
        <f>IF('Weight Input'!$D22="A",'Weight Input'!$E22,IF('Weight Input'!$D22="B",1/'Weight Input'!$E22))</f>
        <v>3</v>
      </c>
      <c r="H7" s="30">
        <f>IF('Weight Input'!$D23="A",'Weight Input'!$E23,IF('Weight Input'!$D23="B",1/'Weight Input'!$E23))</f>
        <v>3</v>
      </c>
    </row>
    <row r="8" spans="1:9" x14ac:dyDescent="0.25">
      <c r="A8" s="29" t="str">
        <f>'Options and Criteria'!G$21</f>
        <v>Foreign Trade / Exports</v>
      </c>
      <c r="B8" s="31">
        <f>IF(G$3&lt;&gt;0,1/G$3,"-")</f>
        <v>0.2</v>
      </c>
      <c r="C8" s="31">
        <f>IF(G$4&lt;&gt;0,1/G$4,"-")</f>
        <v>0.2</v>
      </c>
      <c r="D8" s="31">
        <f>IF(G$5&lt;&gt;0,1/G$5,"-")</f>
        <v>5</v>
      </c>
      <c r="E8" s="31">
        <f>IF(G$6&lt;&gt;0,1/G$6,"-")</f>
        <v>0.33333333333333331</v>
      </c>
      <c r="F8" s="31">
        <f>IF(G$7&lt;&gt;0,1/G$7,"-")</f>
        <v>0.33333333333333331</v>
      </c>
      <c r="G8" s="58">
        <v>1</v>
      </c>
      <c r="H8" s="30">
        <f>IF('Weight Input'!$D24="A",'Weight Input'!$E24,IF('Weight Input'!$D24="B",1/'Weight Input'!$E24))</f>
        <v>1</v>
      </c>
    </row>
    <row r="9" spans="1:9" x14ac:dyDescent="0.25">
      <c r="A9" s="29" t="str">
        <f>'Options and Criteria'!H$21</f>
        <v>Public Costs</v>
      </c>
      <c r="B9" s="31">
        <f>IF(H$3&lt;&gt;0,1/H$3,"-")</f>
        <v>0.2</v>
      </c>
      <c r="C9" s="31">
        <f>IF(H$4&lt;&gt;0,1/H$4,"-")</f>
        <v>0.2</v>
      </c>
      <c r="D9" s="31">
        <f>IF(H$5&lt;&gt;0,1/H$5,"-")</f>
        <v>0.33333333333333331</v>
      </c>
      <c r="E9" s="31">
        <f>IF(H$6&lt;&gt;0,1/H$6,"-")</f>
        <v>0.33333333333333331</v>
      </c>
      <c r="F9" s="31">
        <f>IF(H$7&lt;&gt;0,1/H$7,"-")</f>
        <v>0.33333333333333331</v>
      </c>
      <c r="G9" s="31">
        <f>IF(H$8&lt;&gt;0,1/H$8,"-")</f>
        <v>1</v>
      </c>
      <c r="H9" s="58">
        <v>1</v>
      </c>
    </row>
    <row r="10" spans="1:9" ht="15.75" x14ac:dyDescent="0.25">
      <c r="B10" s="14"/>
    </row>
    <row r="11" spans="1:9" ht="15.75" x14ac:dyDescent="0.25">
      <c r="A11" s="2"/>
      <c r="B11" s="14"/>
      <c r="C11" s="9" t="s">
        <v>12</v>
      </c>
    </row>
    <row r="12" spans="1:9" x14ac:dyDescent="0.25">
      <c r="A12" s="28" t="str">
        <f t="shared" ref="A12:A18" si="0">A3</f>
        <v>Food Security</v>
      </c>
      <c r="B12" s="38">
        <f>GEOMEAN(B3:H3)</f>
        <v>2.0913850873694031</v>
      </c>
      <c r="C12" s="39">
        <f>B12/$B$19</f>
        <v>0.2125870539239719</v>
      </c>
      <c r="D12" s="66">
        <f>C12</f>
        <v>0.2125870539239719</v>
      </c>
    </row>
    <row r="13" spans="1:9" x14ac:dyDescent="0.25">
      <c r="A13" s="28" t="str">
        <f t="shared" si="0"/>
        <v>Human Health</v>
      </c>
      <c r="B13" s="38">
        <f t="shared" ref="B13:B18" si="1">GEOMEAN(B4:H4)</f>
        <v>4.3738915836711252</v>
      </c>
      <c r="C13" s="39">
        <f t="shared" ref="C13:C18" si="2">B13/$B$19</f>
        <v>0.44460139434438989</v>
      </c>
      <c r="D13" s="66">
        <f t="shared" ref="D13:D18" si="3">C13</f>
        <v>0.44460139434438989</v>
      </c>
    </row>
    <row r="14" spans="1:9" x14ac:dyDescent="0.25">
      <c r="A14" s="28" t="str">
        <f t="shared" si="0"/>
        <v>Crop Health</v>
      </c>
      <c r="B14" s="38">
        <f t="shared" si="1"/>
        <v>0.63138503555891923</v>
      </c>
      <c r="C14" s="39">
        <f t="shared" si="2"/>
        <v>6.4179612550447879E-2</v>
      </c>
      <c r="D14" s="66">
        <f t="shared" si="3"/>
        <v>6.4179612550447879E-2</v>
      </c>
    </row>
    <row r="15" spans="1:9" ht="30" x14ac:dyDescent="0.25">
      <c r="A15" s="28" t="str">
        <f t="shared" si="0"/>
        <v>Aesthetic Value / Ecosystem Health</v>
      </c>
      <c r="B15" s="38">
        <f t="shared" si="1"/>
        <v>0.72974494808281476</v>
      </c>
      <c r="C15" s="39">
        <f t="shared" si="2"/>
        <v>7.4177792299341336E-2</v>
      </c>
      <c r="D15" s="66">
        <f t="shared" si="3"/>
        <v>7.4177792299341336E-2</v>
      </c>
    </row>
    <row r="16" spans="1:9" x14ac:dyDescent="0.25">
      <c r="A16" s="28" t="str">
        <f t="shared" si="0"/>
        <v>Production Costs</v>
      </c>
      <c r="B16" s="38">
        <f t="shared" si="1"/>
        <v>1.0365543226153136</v>
      </c>
      <c r="C16" s="39">
        <f t="shared" si="2"/>
        <v>0.10536463657877551</v>
      </c>
      <c r="D16" s="66">
        <f t="shared" si="3"/>
        <v>0.10536463657877551</v>
      </c>
    </row>
    <row r="17" spans="1:4" ht="15.75" customHeight="1" x14ac:dyDescent="0.25">
      <c r="A17" s="28" t="str">
        <f t="shared" si="0"/>
        <v>Foreign Trade / Exports</v>
      </c>
      <c r="B17" s="38">
        <f t="shared" si="1"/>
        <v>0.58053282862940414</v>
      </c>
      <c r="C17" s="39">
        <f t="shared" si="2"/>
        <v>5.9010540186890219E-2</v>
      </c>
      <c r="D17" s="66">
        <f t="shared" si="3"/>
        <v>5.9010540186890219E-2</v>
      </c>
    </row>
    <row r="18" spans="1:4" x14ac:dyDescent="0.25">
      <c r="A18" s="28" t="str">
        <f t="shared" si="0"/>
        <v>Public Costs</v>
      </c>
      <c r="B18" s="38">
        <f t="shared" si="1"/>
        <v>0.39428816981530046</v>
      </c>
      <c r="C18" s="39">
        <f t="shared" si="2"/>
        <v>4.0078970116183187E-2</v>
      </c>
      <c r="D18" s="66">
        <f t="shared" si="3"/>
        <v>4.0078970116183187E-2</v>
      </c>
    </row>
    <row r="19" spans="1:4" x14ac:dyDescent="0.25">
      <c r="A19" s="33" t="s">
        <v>22</v>
      </c>
      <c r="B19" s="40">
        <f>SUM(B12:B18)</f>
        <v>9.8377819757422813</v>
      </c>
      <c r="C19" s="34">
        <f>SUM(C12:C18)</f>
        <v>0.99999999999999989</v>
      </c>
      <c r="D19" s="67">
        <f>SUM(D12:D18)</f>
        <v>0.99999999999999989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0" workbookViewId="0">
      <selection activeCell="E18" sqref="E18"/>
    </sheetView>
  </sheetViews>
  <sheetFormatPr defaultRowHeight="15" x14ac:dyDescent="0.25"/>
  <cols>
    <col min="1" max="1" width="56.5703125" customWidth="1"/>
    <col min="2" max="2" width="12.7109375" customWidth="1"/>
    <col min="3" max="3" width="11.7109375" customWidth="1"/>
    <col min="4" max="4" width="11.28515625" customWidth="1"/>
    <col min="5" max="5" width="11.42578125" customWidth="1"/>
    <col min="6" max="6" width="10.85546875" customWidth="1"/>
    <col min="7" max="7" width="11" customWidth="1"/>
    <col min="8" max="8" width="12" customWidth="1"/>
    <col min="9" max="9" width="12.28515625" customWidth="1"/>
    <col min="10" max="10" width="14.7109375" bestFit="1" customWidth="1"/>
    <col min="11" max="11" width="11" customWidth="1"/>
    <col min="12" max="12" width="14.7109375" bestFit="1" customWidth="1"/>
    <col min="13" max="13" width="11" customWidth="1"/>
    <col min="14" max="14" width="14.7109375" bestFit="1" customWidth="1"/>
    <col min="15" max="15" width="11.140625" customWidth="1"/>
  </cols>
  <sheetData>
    <row r="1" spans="1:15" x14ac:dyDescent="0.25">
      <c r="A1" s="65" t="s">
        <v>25</v>
      </c>
      <c r="B1" s="105" t="s">
        <v>1</v>
      </c>
      <c r="C1" s="105"/>
      <c r="D1" s="105" t="s">
        <v>2</v>
      </c>
      <c r="E1" s="105"/>
      <c r="F1" s="105" t="s">
        <v>3</v>
      </c>
      <c r="G1" s="105"/>
      <c r="H1" s="105" t="s">
        <v>4</v>
      </c>
      <c r="I1" s="105"/>
      <c r="J1" s="105" t="s">
        <v>5</v>
      </c>
      <c r="K1" s="105"/>
      <c r="L1" s="105" t="s">
        <v>6</v>
      </c>
      <c r="M1" s="105"/>
      <c r="N1" s="105" t="s">
        <v>7</v>
      </c>
      <c r="O1" s="105"/>
    </row>
    <row r="2" spans="1:15" x14ac:dyDescent="0.25">
      <c r="A2" s="35" t="s">
        <v>9</v>
      </c>
      <c r="B2" s="68">
        <f>GEOMEAN('Values Input'!C3:L3)</f>
        <v>4.3086464526635071</v>
      </c>
      <c r="C2" s="69">
        <f>B2/$B$12</f>
        <v>0.29683586824819469</v>
      </c>
      <c r="D2" s="68">
        <f>GEOMEAN('Values Input'!C17:L17)</f>
        <v>1.8228272078682801</v>
      </c>
      <c r="E2" s="69">
        <f>D2/$D$12</f>
        <v>0.14720189256110053</v>
      </c>
      <c r="F2" s="68">
        <f>GEOMEAN('Values Input'!C32:L32)</f>
        <v>0.79593461492338013</v>
      </c>
      <c r="G2" s="69">
        <f>F2/$F$12</f>
        <v>6.676098505753901E-2</v>
      </c>
      <c r="H2" s="68">
        <f>GEOMEAN('Values Input'!C46:L46)</f>
        <v>0.73752724891279675</v>
      </c>
      <c r="I2" s="69">
        <f>H2/$H$12</f>
        <v>5.2144452476173213E-2</v>
      </c>
      <c r="J2" s="68">
        <f>GEOMEAN('Values Input'!C60:L60)</f>
        <v>1.3110194230397498</v>
      </c>
      <c r="K2" s="69">
        <f>J2/$J$12</f>
        <v>0.10484255519947094</v>
      </c>
      <c r="L2" s="68">
        <f>GEOMEAN('Values Input'!C74:L74)</f>
        <v>1.0254498997012387</v>
      </c>
      <c r="M2" s="69">
        <f>L2/$L$12</f>
        <v>7.0451103382589683E-2</v>
      </c>
      <c r="N2" s="68">
        <f>GEOMEAN('Values Input'!C89:L89)</f>
        <v>0.32744935762559491</v>
      </c>
      <c r="O2" s="69">
        <f>N2/$N$12</f>
        <v>2.8290915703647782E-2</v>
      </c>
    </row>
    <row r="3" spans="1:15" x14ac:dyDescent="0.25">
      <c r="A3" s="35" t="s">
        <v>10</v>
      </c>
      <c r="B3" s="68">
        <f>GEOMEAN('Values Input'!C4:L4)</f>
        <v>2.6211669437047975</v>
      </c>
      <c r="C3" s="69">
        <f t="shared" ref="C3:C11" si="0">B3/$B$12</f>
        <v>0.18058022957003206</v>
      </c>
      <c r="D3" s="68">
        <f>GEOMEAN('Values Input'!C18:L18)</f>
        <v>1.2361804624794062</v>
      </c>
      <c r="E3" s="69">
        <f t="shared" ref="E3:E11" si="1">D3/$D$12</f>
        <v>9.9827401543358105E-2</v>
      </c>
      <c r="F3" s="68">
        <f>GEOMEAN('Values Input'!C33:L33)</f>
        <v>1.8867496885171331</v>
      </c>
      <c r="G3" s="69">
        <f t="shared" ref="G3:G11" si="2">F3/$F$12</f>
        <v>0.15825579815313628</v>
      </c>
      <c r="H3" s="68">
        <f>GEOMEAN('Values Input'!C47:L47)</f>
        <v>2.3304521021035547</v>
      </c>
      <c r="I3" s="69">
        <f t="shared" ref="I3:I11" si="3">H3/$H$12</f>
        <v>0.16476699547748505</v>
      </c>
      <c r="J3" s="68">
        <f>GEOMEAN('Values Input'!C61:L61)</f>
        <v>1.0605404816140187</v>
      </c>
      <c r="K3" s="69">
        <f t="shared" ref="K3:K11" si="4">J3/$J$12</f>
        <v>8.4811690834514813E-2</v>
      </c>
      <c r="L3" s="68">
        <f>GEOMEAN('Values Input'!C75:L75)</f>
        <v>2.5811303128421246</v>
      </c>
      <c r="M3" s="69">
        <f t="shared" ref="M3:M11" si="5">L3/$L$12</f>
        <v>0.17733043668633255</v>
      </c>
      <c r="N3" s="68">
        <f>GEOMEAN('Values Input'!C90:L90)</f>
        <v>1.6692866808104652</v>
      </c>
      <c r="O3" s="69">
        <f t="shared" ref="O3:O11" si="6">N3/$N$12</f>
        <v>0.1442227558926184</v>
      </c>
    </row>
    <row r="4" spans="1:15" x14ac:dyDescent="0.25">
      <c r="A4" s="35" t="s">
        <v>13</v>
      </c>
      <c r="B4" s="68">
        <f>GEOMEAN('Values Input'!C5:L5)</f>
        <v>1.592644807116683</v>
      </c>
      <c r="C4" s="69">
        <f t="shared" si="0"/>
        <v>0.10972218522111818</v>
      </c>
      <c r="D4" s="68">
        <f>GEOMEAN('Values Input'!C19:L19)</f>
        <v>0.31918042293931487</v>
      </c>
      <c r="E4" s="69">
        <f t="shared" si="1"/>
        <v>2.5775324244839106E-2</v>
      </c>
      <c r="F4" s="68">
        <f>GEOMEAN('Values Input'!C34:L34)</f>
        <v>0.88047251426957618</v>
      </c>
      <c r="G4" s="69">
        <f t="shared" si="2"/>
        <v>7.3851810521374919E-2</v>
      </c>
      <c r="H4" s="68">
        <f>GEOMEAN('Values Input'!C48:L48)</f>
        <v>0.3532238458151612</v>
      </c>
      <c r="I4" s="69">
        <f t="shared" si="3"/>
        <v>2.4973537003156316E-2</v>
      </c>
      <c r="J4" s="68">
        <f>GEOMEAN('Values Input'!C62:L62)</f>
        <v>0.39761292817507093</v>
      </c>
      <c r="K4" s="69">
        <f t="shared" si="4"/>
        <v>3.1797206538376525E-2</v>
      </c>
      <c r="L4" s="68">
        <f>GEOMEAN('Values Input'!C76:L76)</f>
        <v>3.6178554788822872</v>
      </c>
      <c r="M4" s="69">
        <f t="shared" si="5"/>
        <v>0.24855618050210301</v>
      </c>
      <c r="N4" s="68">
        <f>GEOMEAN('Values Input'!C91:L91)</f>
        <v>1.5682823361402001</v>
      </c>
      <c r="O4" s="69">
        <f t="shared" si="6"/>
        <v>0.13549619914659503</v>
      </c>
    </row>
    <row r="5" spans="1:15" x14ac:dyDescent="0.25">
      <c r="A5" s="35" t="s">
        <v>14</v>
      </c>
      <c r="B5" s="68">
        <f>GEOMEAN('Values Input'!C6:L6)</f>
        <v>1.8564085278768878</v>
      </c>
      <c r="C5" s="69">
        <f t="shared" si="0"/>
        <v>0.12789367687735045</v>
      </c>
      <c r="D5" s="68">
        <f>GEOMEAN('Values Input'!C20:L20)</f>
        <v>2.0344996889613043</v>
      </c>
      <c r="E5" s="69">
        <f t="shared" si="1"/>
        <v>0.16429544354909328</v>
      </c>
      <c r="F5" s="68">
        <f>GEOMEAN('Values Input'!C35:L35)</f>
        <v>1.2457309396155174</v>
      </c>
      <c r="G5" s="69">
        <f t="shared" si="2"/>
        <v>0.10448876463727048</v>
      </c>
      <c r="H5" s="68">
        <f>GEOMEAN('Values Input'!C49:L49)</f>
        <v>0.70079855159577542</v>
      </c>
      <c r="I5" s="69">
        <f t="shared" si="3"/>
        <v>4.9547670032429741E-2</v>
      </c>
      <c r="J5" s="68">
        <f>GEOMEAN('Values Input'!C63:L63)</f>
        <v>0.76276520578267593</v>
      </c>
      <c r="K5" s="69">
        <f t="shared" si="4"/>
        <v>6.0998526632111791E-2</v>
      </c>
      <c r="L5" s="68">
        <f>GEOMEAN('Values Input'!C77:L77)</f>
        <v>1.4269435884576511</v>
      </c>
      <c r="M5" s="69">
        <f t="shared" si="5"/>
        <v>9.8034775078570377E-2</v>
      </c>
      <c r="N5" s="68">
        <f>GEOMEAN('Values Input'!C92:L92)</f>
        <v>0.83595880207793682</v>
      </c>
      <c r="O5" s="69">
        <f t="shared" si="6"/>
        <v>7.2225030987389235E-2</v>
      </c>
    </row>
    <row r="6" spans="1:15" x14ac:dyDescent="0.25">
      <c r="A6" s="35" t="s">
        <v>15</v>
      </c>
      <c r="B6" s="68">
        <f>GEOMEAN('Values Input'!C7:L7)</f>
        <v>1.6666598974762823</v>
      </c>
      <c r="C6" s="69">
        <f t="shared" si="0"/>
        <v>0.11482131179177905</v>
      </c>
      <c r="D6" s="68">
        <f>GEOMEAN('Values Input'!C21:L21)</f>
        <v>2.2533433808426553</v>
      </c>
      <c r="E6" s="69">
        <f t="shared" si="1"/>
        <v>0.1819681036240251</v>
      </c>
      <c r="F6" s="68">
        <f>GEOMEAN('Values Input'!C36:L36)</f>
        <v>1.4269435884576511</v>
      </c>
      <c r="G6" s="69">
        <f t="shared" si="2"/>
        <v>0.11968842389917021</v>
      </c>
      <c r="H6" s="68">
        <f>GEOMEAN('Values Input'!C50:L50)</f>
        <v>1.3903891703159093</v>
      </c>
      <c r="I6" s="69">
        <f t="shared" si="3"/>
        <v>9.8302919819978296E-2</v>
      </c>
      <c r="J6" s="68">
        <f>GEOMEAN('Values Input'!C64:L64)</f>
        <v>3.651895814776621</v>
      </c>
      <c r="K6" s="69">
        <f t="shared" si="4"/>
        <v>0.2920430329366876</v>
      </c>
      <c r="L6" s="68">
        <f>GEOMEAN('Values Input'!C78:L78)</f>
        <v>2.1779064244827797</v>
      </c>
      <c r="M6" s="69">
        <f t="shared" si="5"/>
        <v>0.14962789573000648</v>
      </c>
      <c r="N6" s="68">
        <f>GEOMEAN('Values Input'!C93:L93)</f>
        <v>1.7890971658579482</v>
      </c>
      <c r="O6" s="69">
        <f t="shared" si="6"/>
        <v>0.15457412245955818</v>
      </c>
    </row>
    <row r="7" spans="1:15" x14ac:dyDescent="0.25">
      <c r="A7" s="35" t="s">
        <v>16</v>
      </c>
      <c r="B7" s="68">
        <f>GEOMEAN('Values Input'!C8:L8)</f>
        <v>0.85133992252078461</v>
      </c>
      <c r="C7" s="69">
        <f t="shared" si="0"/>
        <v>5.8651418224298583E-2</v>
      </c>
      <c r="D7" s="68">
        <f>GEOMEAN('Values Input'!C22:L22)</f>
        <v>0.52127827168922702</v>
      </c>
      <c r="E7" s="69">
        <f t="shared" si="1"/>
        <v>4.2095678522030597E-2</v>
      </c>
      <c r="F7" s="68">
        <f>GEOMEAN('Values Input'!C37:L37)</f>
        <v>0.62307265916040555</v>
      </c>
      <c r="G7" s="69">
        <f t="shared" si="2"/>
        <v>5.2261760838198022E-2</v>
      </c>
      <c r="H7" s="68">
        <f>GEOMEAN('Values Input'!C51:L51)</f>
        <v>0.36531105777815936</v>
      </c>
      <c r="I7" s="69">
        <f t="shared" si="3"/>
        <v>2.5828123800733082E-2</v>
      </c>
      <c r="J7" s="68">
        <f>GEOMEAN('Values Input'!C65:L65)</f>
        <v>0.68340593899316837</v>
      </c>
      <c r="K7" s="69">
        <f t="shared" si="4"/>
        <v>5.4652145973862594E-2</v>
      </c>
      <c r="L7" s="68">
        <f>GEOMEAN('Values Input'!C79:L79)</f>
        <v>0.41810887931673268</v>
      </c>
      <c r="M7" s="69">
        <f t="shared" si="5"/>
        <v>2.8725178958527199E-2</v>
      </c>
      <c r="N7" s="68">
        <f>GEOMEAN('Values Input'!C94:L94)</f>
        <v>1.0959582263852172</v>
      </c>
      <c r="O7" s="69">
        <f t="shared" si="6"/>
        <v>9.4688418454115103E-2</v>
      </c>
    </row>
    <row r="8" spans="1:15" x14ac:dyDescent="0.25">
      <c r="A8" s="35" t="s">
        <v>17</v>
      </c>
      <c r="B8" s="68">
        <f>GEOMEAN('Values Input'!C9:L9)</f>
        <v>0.59204377563298494</v>
      </c>
      <c r="C8" s="69">
        <f t="shared" si="0"/>
        <v>4.0787711433672651E-2</v>
      </c>
      <c r="D8" s="68">
        <f>GEOMEAN('Values Input'!C23:L23)</f>
        <v>0.52127827168922702</v>
      </c>
      <c r="E8" s="69">
        <f t="shared" si="1"/>
        <v>4.2095678522030597E-2</v>
      </c>
      <c r="F8" s="68">
        <f>GEOMEAN('Values Input'!C38:L38)</f>
        <v>0.85133992252078461</v>
      </c>
      <c r="G8" s="69">
        <f t="shared" si="2"/>
        <v>7.1408242311170003E-2</v>
      </c>
      <c r="H8" s="68">
        <f>GEOMEAN('Values Input'!C52:L52)</f>
        <v>0.73752724891279675</v>
      </c>
      <c r="I8" s="69">
        <f t="shared" si="3"/>
        <v>5.2144452476173213E-2</v>
      </c>
      <c r="J8" s="68">
        <f>GEOMEAN('Values Input'!C66:L66)</f>
        <v>1.5518455739153598</v>
      </c>
      <c r="K8" s="69">
        <f t="shared" si="4"/>
        <v>0.12410148346012931</v>
      </c>
      <c r="L8" s="68">
        <f>GEOMEAN('Values Input'!C80:L80)</f>
        <v>0.33563337476853383</v>
      </c>
      <c r="M8" s="69">
        <f t="shared" si="5"/>
        <v>2.3058895019010241E-2</v>
      </c>
      <c r="N8" s="68">
        <f>GEOMEAN('Values Input'!C95:L95)</f>
        <v>0.8027415617602307</v>
      </c>
      <c r="O8" s="69">
        <f t="shared" si="6"/>
        <v>6.9355133325807811E-2</v>
      </c>
    </row>
    <row r="9" spans="1:15" x14ac:dyDescent="0.25">
      <c r="A9" s="35" t="s">
        <v>18</v>
      </c>
      <c r="B9" s="68">
        <f>GEOMEAN('Values Input'!C10:L10)</f>
        <v>0.47892989219836324</v>
      </c>
      <c r="C9" s="69">
        <f t="shared" si="0"/>
        <v>3.2994949096562136E-2</v>
      </c>
      <c r="D9" s="68">
        <f>GEOMEAN('Values Input'!C24:L24)</f>
        <v>0.61230333254634906</v>
      </c>
      <c r="E9" s="69">
        <f t="shared" si="1"/>
        <v>4.9446381414120603E-2</v>
      </c>
      <c r="F9" s="68">
        <f>GEOMEAN('Values Input'!C39:L39)</f>
        <v>0.20534105160471458</v>
      </c>
      <c r="G9" s="69">
        <f t="shared" si="2"/>
        <v>1.7223488739965605E-2</v>
      </c>
      <c r="H9" s="68">
        <f>GEOMEAN('Values Input'!C53:L53)</f>
        <v>0.66079377802650385</v>
      </c>
      <c r="I9" s="69">
        <f t="shared" si="3"/>
        <v>4.6719263329791968E-2</v>
      </c>
      <c r="J9" s="68">
        <f>GEOMEAN('Values Input'!C67:L67)</f>
        <v>1</v>
      </c>
      <c r="K9" s="69">
        <f t="shared" si="4"/>
        <v>7.9970253191506024E-2</v>
      </c>
      <c r="L9" s="68">
        <f>GEOMEAN('Values Input'!C81:L81)</f>
        <v>0.52085116709282442</v>
      </c>
      <c r="M9" s="69">
        <f t="shared" si="5"/>
        <v>3.5783844174629979E-2</v>
      </c>
      <c r="N9" s="68">
        <f>GEOMEAN('Values Input'!C96:L96)</f>
        <v>0.3863372847198171</v>
      </c>
      <c r="O9" s="69">
        <f t="shared" si="6"/>
        <v>3.3378705136082987E-2</v>
      </c>
    </row>
    <row r="10" spans="1:15" x14ac:dyDescent="0.25">
      <c r="A10" s="35" t="s">
        <v>19</v>
      </c>
      <c r="B10" s="68">
        <f>GEOMEAN('Values Input'!C11:L11)</f>
        <v>0.29551596135523389</v>
      </c>
      <c r="C10" s="69">
        <f t="shared" si="0"/>
        <v>2.0359000891301826E-2</v>
      </c>
      <c r="D10" s="68">
        <f>GEOMEAN('Values Input'!C25:L25)</f>
        <v>2.2533433808426553</v>
      </c>
      <c r="E10" s="69">
        <f t="shared" si="1"/>
        <v>0.1819681036240251</v>
      </c>
      <c r="F10" s="68">
        <f>GEOMEAN('Values Input'!C40:L40)</f>
        <v>2.3304521021035547</v>
      </c>
      <c r="G10" s="69">
        <f t="shared" si="2"/>
        <v>0.19547243586186142</v>
      </c>
      <c r="H10" s="68">
        <f>GEOMEAN('Values Input'!C54:L54)</f>
        <v>1.9183611792593092</v>
      </c>
      <c r="I10" s="69">
        <f t="shared" si="3"/>
        <v>0.13563145428386761</v>
      </c>
      <c r="J10" s="68">
        <f>GEOMEAN('Values Input'!C68:L68)</f>
        <v>1.7320508075688774</v>
      </c>
      <c r="K10" s="69">
        <f t="shared" si="4"/>
        <v>0.1385125416218356</v>
      </c>
      <c r="L10" s="68">
        <f>GEOMEAN('Values Input'!C82:L82)</f>
        <v>2.2470044477854123</v>
      </c>
      <c r="M10" s="69">
        <f t="shared" si="5"/>
        <v>0.15437511154683445</v>
      </c>
      <c r="N10" s="68">
        <f>GEOMEAN('Values Input'!C97:L97)</f>
        <v>1.8760282590983333</v>
      </c>
      <c r="O10" s="69">
        <f t="shared" si="6"/>
        <v>0.16208478074492794</v>
      </c>
    </row>
    <row r="11" spans="1:15" x14ac:dyDescent="0.25">
      <c r="A11" s="35" t="s">
        <v>20</v>
      </c>
      <c r="B11" s="68">
        <f>GEOMEAN('Values Input'!C12:L12)</f>
        <v>0.25189252605922996</v>
      </c>
      <c r="C11" s="69">
        <f t="shared" si="0"/>
        <v>1.7353648645690334E-2</v>
      </c>
      <c r="D11" s="68">
        <f>GEOMEAN('Values Input'!C26:L26)</f>
        <v>0.80894337869917532</v>
      </c>
      <c r="E11" s="69">
        <f t="shared" si="1"/>
        <v>6.532599239537705E-2</v>
      </c>
      <c r="F11" s="68">
        <f>GEOMEAN('Values Input'!C41:L41)</f>
        <v>1.6761149697203512</v>
      </c>
      <c r="G11" s="69">
        <f t="shared" si="2"/>
        <v>0.14058828998031411</v>
      </c>
      <c r="H11" s="68">
        <f>GEOMEAN('Values Input'!C55:L55)</f>
        <v>4.9495412760774196</v>
      </c>
      <c r="I11" s="69">
        <f t="shared" si="3"/>
        <v>0.34994113130021143</v>
      </c>
      <c r="J11" s="68">
        <f>GEOMEAN('Values Input'!C69:L69)</f>
        <v>0.35351349387133957</v>
      </c>
      <c r="K11" s="69">
        <f t="shared" si="4"/>
        <v>2.8270563611504939E-2</v>
      </c>
      <c r="L11" s="68">
        <f>GEOMEAN('Values Input'!C83:L83)</f>
        <v>0.20460030791583503</v>
      </c>
      <c r="M11" s="69">
        <f t="shared" si="5"/>
        <v>1.4056578921396098E-2</v>
      </c>
      <c r="N11" s="68">
        <f>GEOMEAN('Values Input'!C98:L98)</f>
        <v>1.2232243742416371</v>
      </c>
      <c r="O11" s="69">
        <f t="shared" si="6"/>
        <v>0.10568393814925747</v>
      </c>
    </row>
    <row r="12" spans="1:15" x14ac:dyDescent="0.25">
      <c r="A12" s="35" t="s">
        <v>23</v>
      </c>
      <c r="B12" s="71">
        <f>SUM(B2:B11)</f>
        <v>14.515248706604755</v>
      </c>
      <c r="C12" s="70">
        <f>SUM(C2:C11)</f>
        <v>0.99999999999999978</v>
      </c>
      <c r="D12" s="71">
        <f>SUM(D2:D11)</f>
        <v>12.383177798557593</v>
      </c>
      <c r="E12" s="70">
        <f>SUM(E2:E11)</f>
        <v>1</v>
      </c>
      <c r="F12" s="70">
        <f>SUM(F2:F11)</f>
        <v>11.922152050893068</v>
      </c>
      <c r="G12" s="70">
        <f t="shared" ref="G12:O12" si="7">SUM(G2:G11)</f>
        <v>1</v>
      </c>
      <c r="H12" s="70">
        <f t="shared" si="7"/>
        <v>14.143925458797387</v>
      </c>
      <c r="I12" s="70">
        <f t="shared" si="7"/>
        <v>0.99999999999999989</v>
      </c>
      <c r="J12" s="70">
        <f t="shared" si="7"/>
        <v>12.50464966773688</v>
      </c>
      <c r="K12" s="70">
        <f t="shared" si="7"/>
        <v>1.0000000000000002</v>
      </c>
      <c r="L12" s="70">
        <f t="shared" si="7"/>
        <v>14.555483881245419</v>
      </c>
      <c r="M12" s="70">
        <f t="shared" si="7"/>
        <v>1</v>
      </c>
      <c r="N12" s="70">
        <f t="shared" si="7"/>
        <v>11.574364048717381</v>
      </c>
      <c r="O12" s="70">
        <f t="shared" si="7"/>
        <v>1</v>
      </c>
    </row>
    <row r="14" spans="1:15" x14ac:dyDescent="0.25">
      <c r="A14" s="35" t="s">
        <v>24</v>
      </c>
      <c r="B14" s="36"/>
    </row>
    <row r="15" spans="1:15" x14ac:dyDescent="0.25">
      <c r="A15" s="64" t="str">
        <f>'Options and Criteria'!B9</f>
        <v xml:space="preserve">Bactrocera carambolae (Carambola Fruit Fly) </v>
      </c>
      <c r="B15" s="72">
        <f>(C2*'Weight Calc'!$C$12)+('Value Calc'!E2*'Weight Calc'!$C$13)+('Value Calc'!G2*'Weight Calc'!$C$14)+('Value Calc'!I2*'Weight Calc'!$C$15)+('Value Calc'!K2*'Weight Calc'!$C$16)+('Value Calc'!M2*'Weight Calc'!$C$17)+('Value Calc'!O2*'Weight Calc'!$C$18)</f>
        <v>0.1530402100914634</v>
      </c>
      <c r="C15" s="37" t="str">
        <f>A2</f>
        <v>A</v>
      </c>
    </row>
    <row r="16" spans="1:15" x14ac:dyDescent="0.25">
      <c r="A16" s="64" t="str">
        <f>'Options and Criteria'!B10</f>
        <v>Fusarium oxysporum f.sp. cubense Race 4 (Banana Wilt)</v>
      </c>
      <c r="B16" s="72">
        <f>(C3*'Weight Calc'!$C$12)+('Value Calc'!E3*'Weight Calc'!$C$13)+('Value Calc'!G3*'Weight Calc'!$C$14)+('Value Calc'!I3*'Weight Calc'!$C$15)+('Value Calc'!K3*'Weight Calc'!$C$16)+('Value Calc'!M3*'Weight Calc'!$C$17)+('Value Calc'!O3*'Weight Calc'!$C$18)</f>
        <v>0.13033208606514907</v>
      </c>
      <c r="C16" s="37" t="str">
        <f t="shared" ref="C16:C24" si="8">A3</f>
        <v>B</v>
      </c>
    </row>
    <row r="17" spans="1:3" x14ac:dyDescent="0.25">
      <c r="A17" s="64" t="str">
        <f>'Options and Criteria'!B11</f>
        <v>Moniliopthora roreri (Cocoa Frosty Pod)</v>
      </c>
      <c r="B17" s="72">
        <f>(C4*'Weight Calc'!$C$12)+('Value Calc'!E4*'Weight Calc'!$C$13)+('Value Calc'!G4*'Weight Calc'!$C$14)+('Value Calc'!I4*'Weight Calc'!$C$15)+('Value Calc'!K4*'Weight Calc'!$C$16)+('Value Calc'!M4*'Weight Calc'!$C$17)+('Value Calc'!O4*'Weight Calc'!$C$18)</f>
        <v>6.482580733721148E-2</v>
      </c>
      <c r="C17" s="37" t="str">
        <f t="shared" si="8"/>
        <v>C</v>
      </c>
    </row>
    <row r="18" spans="1:3" x14ac:dyDescent="0.25">
      <c r="A18" s="64" t="str">
        <f>'Options and Criteria'!B12</f>
        <v xml:space="preserve">Tuta absoluta (Tomato Leaf Miner) </v>
      </c>
      <c r="B18" s="72">
        <f>(C5*'Weight Calc'!$C$12)+('Value Calc'!E5*'Weight Calc'!$C$13)+('Value Calc'!G5*'Weight Calc'!$C$14)+('Value Calc'!I5*'Weight Calc'!$C$15)+('Value Calc'!K5*'Weight Calc'!$C$16)+('Value Calc'!M5*'Weight Calc'!$C$17)+('Value Calc'!O5*'Weight Calc'!$C$18)</f>
        <v>0.12572278595959796</v>
      </c>
      <c r="C18" s="37" t="str">
        <f t="shared" si="8"/>
        <v>D</v>
      </c>
    </row>
    <row r="19" spans="1:3" x14ac:dyDescent="0.25">
      <c r="A19" s="64" t="str">
        <f>'Options and Criteria'!B13</f>
        <v>Ceratitis capitata (Meditteranean Fruit Fly)</v>
      </c>
      <c r="B19" s="72">
        <f>(C6*'Weight Calc'!$C$12)+('Value Calc'!E6*'Weight Calc'!$C$13)+('Value Calc'!G6*'Weight Calc'!$C$14)+('Value Calc'!I6*'Weight Calc'!$C$15)+('Value Calc'!K6*'Weight Calc'!$C$16)+('Value Calc'!M6*'Weight Calc'!$C$17)+('Value Calc'!O6*'Weight Calc'!$C$18)</f>
        <v>0.16608204985997849</v>
      </c>
      <c r="C19" s="37" t="str">
        <f t="shared" si="8"/>
        <v>E</v>
      </c>
    </row>
    <row r="20" spans="1:3" x14ac:dyDescent="0.25">
      <c r="A20" s="64" t="str">
        <f>'Options and Criteria'!B14</f>
        <v>Citrus leprosis virus</v>
      </c>
      <c r="B20" s="72">
        <f>(C7*'Weight Calc'!$C$12)+('Value Calc'!E7*'Weight Calc'!$C$13)+('Value Calc'!G7*'Weight Calc'!$C$14)+('Value Calc'!I7*'Weight Calc'!$C$15)+('Value Calc'!K7*'Weight Calc'!$C$16)+('Value Calc'!M7*'Weight Calc'!$C$17)+('Value Calc'!O7*'Weight Calc'!$C$18)</f>
        <v>4.7702848459771678E-2</v>
      </c>
      <c r="C20" s="37" t="str">
        <f t="shared" si="8"/>
        <v>F</v>
      </c>
    </row>
    <row r="21" spans="1:3" x14ac:dyDescent="0.25">
      <c r="A21" s="64" t="str">
        <f>'Options and Criteria'!B15</f>
        <v>Xanthomonas citri subsp. citri (Citrus canker)</v>
      </c>
      <c r="B21" s="72">
        <f>(C8*'Weight Calc'!$C$12)+('Value Calc'!E8*'Weight Calc'!$C$13)+('Value Calc'!G8*'Weight Calc'!$C$14)+('Value Calc'!I8*'Weight Calc'!$C$15)+('Value Calc'!K8*'Weight Calc'!$C$16)+('Value Calc'!M8*'Weight Calc'!$C$17)+('Value Calc'!O8*'Weight Calc'!$C$18)</f>
        <v>5.3053958337350382E-2</v>
      </c>
      <c r="C21" s="37" t="str">
        <f t="shared" si="8"/>
        <v>G</v>
      </c>
    </row>
    <row r="22" spans="1:3" x14ac:dyDescent="0.25">
      <c r="A22" s="64" t="str">
        <f>'Options and Criteria'!B16</f>
        <v>Mononychellus tanajoa (Cassava Mite)</v>
      </c>
      <c r="B22" s="72">
        <f>(C9*'Weight Calc'!$C$12)+('Value Calc'!E9*'Weight Calc'!$C$13)+('Value Calc'!G9*'Weight Calc'!$C$14)+('Value Calc'!I9*'Weight Calc'!$C$15)+('Value Calc'!K9*'Weight Calc'!$C$16)+('Value Calc'!M9*'Weight Calc'!$C$17)+('Value Calc'!O9*'Weight Calc'!$C$18)</f>
        <v>4.5444602555575711E-2</v>
      </c>
      <c r="C22" s="37" t="str">
        <f t="shared" si="8"/>
        <v>H</v>
      </c>
    </row>
    <row r="23" spans="1:3" x14ac:dyDescent="0.25">
      <c r="A23" s="64" t="str">
        <f>'Options and Criteria'!B17</f>
        <v>Ralstonia solanaecearum (Races 2 {Moko Disease}&amp; 3)</v>
      </c>
      <c r="B23" s="72">
        <f>(C10*'Weight Calc'!$C$12)+('Value Calc'!E10*'Weight Calc'!$C$13)+('Value Calc'!G10*'Weight Calc'!$C$14)+('Value Calc'!I10*'Weight Calc'!$C$15)+('Value Calc'!K10*'Weight Calc'!$C$16)+('Value Calc'!M10*'Weight Calc'!$C$17)+('Value Calc'!O10*'Weight Calc'!$C$18)</f>
        <v>0.13803779307793765</v>
      </c>
      <c r="C23" s="37" t="str">
        <f t="shared" si="8"/>
        <v>I</v>
      </c>
    </row>
    <row r="24" spans="1:3" x14ac:dyDescent="0.25">
      <c r="A24" s="64" t="str">
        <f>'Options and Criteria'!B18</f>
        <v xml:space="preserve">Rhynchophorus ferrugineus (Red Palm Weevil) </v>
      </c>
      <c r="B24" s="72">
        <f>(C11*'Weight Calc'!$C$12)+('Value Calc'!E11*'Weight Calc'!$C$13)+('Value Calc'!G11*'Weight Calc'!$C$14)+('Value Calc'!I11*'Weight Calc'!$C$15)+('Value Calc'!K11*'Weight Calc'!$C$16)+('Value Calc'!M11*'Weight Calc'!$C$17)+('Value Calc'!O11*'Weight Calc'!$C$18)</f>
        <v>7.5757858255964122E-2</v>
      </c>
      <c r="C24" s="37" t="str">
        <f t="shared" si="8"/>
        <v>J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Options and Criteria</vt:lpstr>
      <vt:lpstr>Weight Input</vt:lpstr>
      <vt:lpstr>Values Input</vt:lpstr>
      <vt:lpstr>Weight Calc</vt:lpstr>
      <vt:lpstr>Value Calc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</dc:creator>
  <cp:lastModifiedBy>Admin</cp:lastModifiedBy>
  <dcterms:created xsi:type="dcterms:W3CDTF">2011-11-05T11:26:38Z</dcterms:created>
  <dcterms:modified xsi:type="dcterms:W3CDTF">2023-08-19T04:53:43Z</dcterms:modified>
</cp:coreProperties>
</file>