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320" yWindow="0" windowWidth="25100" windowHeight="14480" activeTab="2"/>
  </bookViews>
  <sheets>
    <sheet name="TableS1.Localities" sheetId="2" r:id="rId1"/>
    <sheet name="TableS2.Primers" sheetId="4" r:id="rId2"/>
    <sheet name="TableS3.GenBank" sheetId="3" r:id="rId3"/>
    <sheet name="TableS4.MorphologicalData" sheetId="1" r:id="rId4"/>
  </sheets>
  <definedNames>
    <definedName name="_xlnm._FilterDatabase" localSheetId="0" hidden="1">TableS1.Localities!$Q$1:$Q$59</definedName>
    <definedName name="_xlnm._FilterDatabase" localSheetId="3" hidden="1">TableS4.MorphologicalData!$A$1:$AD$65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C57" i="1" l="1"/>
  <c r="AC56" i="1"/>
  <c r="AC55" i="1"/>
  <c r="AC54" i="1"/>
  <c r="AB57" i="1"/>
  <c r="AB56" i="1"/>
  <c r="AB55" i="1"/>
  <c r="AB54" i="1"/>
  <c r="Z57" i="1"/>
  <c r="Z56" i="1"/>
  <c r="Z55" i="1"/>
  <c r="Z54" i="1"/>
  <c r="Y57" i="1"/>
  <c r="Y56" i="1"/>
  <c r="Y55" i="1"/>
  <c r="Y54" i="1"/>
  <c r="X57" i="1"/>
  <c r="X56" i="1"/>
  <c r="X55" i="1"/>
  <c r="X54" i="1"/>
  <c r="W57" i="1"/>
  <c r="W56" i="1"/>
  <c r="W55" i="1"/>
  <c r="W54" i="1"/>
  <c r="V57" i="1"/>
  <c r="V56" i="1"/>
  <c r="V55" i="1"/>
  <c r="V54" i="1"/>
  <c r="U57" i="1"/>
  <c r="U56" i="1"/>
  <c r="U55" i="1"/>
  <c r="U54" i="1"/>
  <c r="T57" i="1"/>
  <c r="T56" i="1"/>
  <c r="T55" i="1"/>
  <c r="T54" i="1"/>
  <c r="L57" i="1"/>
  <c r="L56" i="1"/>
  <c r="L55" i="1"/>
  <c r="L54" i="1"/>
  <c r="K57" i="1"/>
  <c r="K56" i="1"/>
  <c r="K55" i="1"/>
  <c r="K54" i="1"/>
  <c r="I57" i="1"/>
  <c r="I56" i="1"/>
  <c r="I55" i="1"/>
  <c r="I54" i="1"/>
  <c r="G57" i="1"/>
  <c r="G56" i="1"/>
  <c r="G55" i="1"/>
  <c r="G54" i="1"/>
  <c r="F57" i="1"/>
  <c r="F56" i="1"/>
  <c r="F55" i="1"/>
  <c r="F54" i="1"/>
  <c r="E57" i="1"/>
  <c r="E56" i="1"/>
  <c r="E55" i="1"/>
  <c r="E54" i="1"/>
  <c r="E50" i="1"/>
  <c r="E51" i="1"/>
  <c r="AC65" i="1"/>
  <c r="AB65" i="1"/>
  <c r="Z65" i="1"/>
  <c r="Y65" i="1"/>
  <c r="X65" i="1"/>
  <c r="W65" i="1"/>
  <c r="V65" i="1"/>
  <c r="U65" i="1"/>
  <c r="T65" i="1"/>
  <c r="L65" i="1"/>
  <c r="K65" i="1"/>
  <c r="I65" i="1"/>
  <c r="G65" i="1"/>
  <c r="F65" i="1"/>
  <c r="E65" i="1"/>
  <c r="AC64" i="1"/>
  <c r="AB64" i="1"/>
  <c r="Z64" i="1"/>
  <c r="Y64" i="1"/>
  <c r="X64" i="1"/>
  <c r="W64" i="1"/>
  <c r="V64" i="1"/>
  <c r="U64" i="1"/>
  <c r="T64" i="1"/>
  <c r="L64" i="1"/>
  <c r="K64" i="1"/>
  <c r="I64" i="1"/>
  <c r="G64" i="1"/>
  <c r="F64" i="1"/>
  <c r="E64" i="1"/>
  <c r="AC63" i="1"/>
  <c r="AB63" i="1"/>
  <c r="Z63" i="1"/>
  <c r="Y63" i="1"/>
  <c r="X63" i="1"/>
  <c r="W63" i="1"/>
  <c r="V63" i="1"/>
  <c r="U63" i="1"/>
  <c r="T63" i="1"/>
  <c r="L63" i="1"/>
  <c r="K63" i="1"/>
  <c r="I63" i="1"/>
  <c r="G63" i="1"/>
  <c r="F63" i="1"/>
  <c r="E63" i="1"/>
  <c r="AC62" i="1"/>
  <c r="AB62" i="1"/>
  <c r="Z62" i="1"/>
  <c r="Y62" i="1"/>
  <c r="X62" i="1"/>
  <c r="W62" i="1"/>
  <c r="V62" i="1"/>
  <c r="U62" i="1"/>
  <c r="T62" i="1"/>
  <c r="L62" i="1"/>
  <c r="K62" i="1"/>
  <c r="I62" i="1"/>
  <c r="G62" i="1"/>
  <c r="F62" i="1"/>
  <c r="E62" i="1"/>
  <c r="AC61" i="1"/>
  <c r="AB61" i="1"/>
  <c r="Z61" i="1"/>
  <c r="Y16" i="1"/>
  <c r="Y17" i="1"/>
  <c r="Y18" i="1"/>
  <c r="Y61" i="1"/>
  <c r="X61" i="1"/>
  <c r="W61" i="1"/>
  <c r="V61" i="1"/>
  <c r="U61" i="1"/>
  <c r="T61" i="1"/>
  <c r="L61" i="1"/>
  <c r="K61" i="1"/>
  <c r="I61" i="1"/>
  <c r="G61" i="1"/>
  <c r="F61" i="1"/>
  <c r="E61" i="1"/>
  <c r="AC60" i="1"/>
  <c r="AB60" i="1"/>
  <c r="Z60" i="1"/>
  <c r="Y60" i="1"/>
  <c r="X60" i="1"/>
  <c r="W60" i="1"/>
  <c r="V60" i="1"/>
  <c r="U60" i="1"/>
  <c r="T60" i="1"/>
  <c r="L60" i="1"/>
  <c r="K60" i="1"/>
  <c r="I60" i="1"/>
  <c r="G60" i="1"/>
  <c r="F60" i="1"/>
  <c r="E60" i="1"/>
  <c r="AC59" i="1"/>
  <c r="AB59" i="1"/>
  <c r="Z59" i="1"/>
  <c r="Y59" i="1"/>
  <c r="X59" i="1"/>
  <c r="W59" i="1"/>
  <c r="V59" i="1"/>
  <c r="U59" i="1"/>
  <c r="T59" i="1"/>
  <c r="L59" i="1"/>
  <c r="K59" i="1"/>
  <c r="I59" i="1"/>
  <c r="G59" i="1"/>
  <c r="F59" i="1"/>
  <c r="E59" i="1"/>
  <c r="AC58" i="1"/>
  <c r="AB58" i="1"/>
  <c r="Z58" i="1"/>
  <c r="Y58" i="1"/>
  <c r="X58" i="1"/>
  <c r="W58" i="1"/>
  <c r="V58" i="1"/>
  <c r="U58" i="1"/>
  <c r="T58" i="1"/>
  <c r="L58" i="1"/>
  <c r="K58" i="1"/>
  <c r="I58" i="1"/>
  <c r="G58" i="1"/>
  <c r="F58" i="1"/>
  <c r="E58" i="1"/>
  <c r="AC53" i="1"/>
  <c r="AB53" i="1"/>
  <c r="Z53" i="1"/>
  <c r="Y53" i="1"/>
  <c r="X53" i="1"/>
  <c r="W53" i="1"/>
  <c r="V53" i="1"/>
  <c r="U53" i="1"/>
  <c r="T53" i="1"/>
  <c r="L53" i="1"/>
  <c r="K53" i="1"/>
  <c r="I53" i="1"/>
  <c r="G53" i="1"/>
  <c r="F53" i="1"/>
  <c r="E53" i="1"/>
  <c r="AC52" i="1"/>
  <c r="AB52" i="1"/>
  <c r="Z52" i="1"/>
  <c r="Y52" i="1"/>
  <c r="X52" i="1"/>
  <c r="W52" i="1"/>
  <c r="V52" i="1"/>
  <c r="U52" i="1"/>
  <c r="T52" i="1"/>
  <c r="L52" i="1"/>
  <c r="K52" i="1"/>
  <c r="I52" i="1"/>
  <c r="G52" i="1"/>
  <c r="F52" i="1"/>
  <c r="E52" i="1"/>
  <c r="AC51" i="1"/>
  <c r="AB51" i="1"/>
  <c r="Z51" i="1"/>
  <c r="Y51" i="1"/>
  <c r="X51" i="1"/>
  <c r="W51" i="1"/>
  <c r="V51" i="1"/>
  <c r="U51" i="1"/>
  <c r="T51" i="1"/>
  <c r="L51" i="1"/>
  <c r="K51" i="1"/>
  <c r="I51" i="1"/>
  <c r="G51" i="1"/>
  <c r="F51" i="1"/>
  <c r="AC50" i="1"/>
  <c r="AB50" i="1"/>
  <c r="Z50" i="1"/>
  <c r="Y50" i="1"/>
  <c r="X50" i="1"/>
  <c r="W50" i="1"/>
  <c r="V50" i="1"/>
  <c r="U50" i="1"/>
  <c r="T50" i="1"/>
  <c r="L50" i="1"/>
  <c r="K50" i="1"/>
  <c r="I50" i="1"/>
  <c r="G50" i="1"/>
  <c r="F50" i="1"/>
  <c r="S3" i="1"/>
  <c r="R3" i="1"/>
  <c r="Q3" i="1"/>
  <c r="P3" i="1"/>
  <c r="M3" i="1"/>
  <c r="H3" i="1"/>
  <c r="D3" i="1"/>
  <c r="S2" i="1"/>
  <c r="R2" i="1"/>
  <c r="Q2" i="1"/>
  <c r="P2" i="1"/>
  <c r="M2" i="1"/>
  <c r="H2" i="1"/>
  <c r="D2" i="1"/>
  <c r="H59" i="2"/>
</calcChain>
</file>

<file path=xl/comments1.xml><?xml version="1.0" encoding="utf-8"?>
<comments xmlns="http://schemas.openxmlformats.org/spreadsheetml/2006/main">
  <authors>
    <author>casey.richart</author>
  </authors>
  <commentList>
    <comment ref="J1" authorId="0">
      <text>
        <r>
          <rPr>
            <b/>
            <sz val="9"/>
            <color indexed="81"/>
            <rFont val="Tahoma"/>
            <family val="2"/>
          </rPr>
          <t>Acute</t>
        </r>
        <r>
          <rPr>
            <sz val="9"/>
            <color indexed="81"/>
            <rFont val="Tahoma"/>
            <family val="2"/>
          </rPr>
          <t xml:space="preserve"> or </t>
        </r>
        <r>
          <rPr>
            <b/>
            <sz val="9"/>
            <color indexed="81"/>
            <rFont val="Tahoma"/>
            <family val="2"/>
          </rPr>
          <t>Rounded</t>
        </r>
        <r>
          <rPr>
            <sz val="9"/>
            <color indexed="81"/>
            <rFont val="Tahoma"/>
            <family val="2"/>
          </rPr>
          <t xml:space="preserve">
Description of the enlarged mesal spine on the palpal trochanter.
</t>
        </r>
        <r>
          <rPr>
            <b/>
            <sz val="9"/>
            <color indexed="81"/>
            <rFont val="Tahoma"/>
            <family val="2"/>
          </rPr>
          <t xml:space="preserve">
Briggs1969:
</t>
        </r>
        <r>
          <rPr>
            <sz val="9"/>
            <color indexed="81"/>
            <rFont val="Tahoma"/>
            <family val="2"/>
          </rPr>
          <t>trochanter with small mesial spine</t>
        </r>
      </text>
    </comment>
  </commentList>
</comments>
</file>

<file path=xl/sharedStrings.xml><?xml version="1.0" encoding="utf-8"?>
<sst xmlns="http://schemas.openxmlformats.org/spreadsheetml/2006/main" count="1643" uniqueCount="441">
  <si>
    <t>Specimen</t>
  </si>
  <si>
    <t>species</t>
  </si>
  <si>
    <t>Sex</t>
  </si>
  <si>
    <t>CASENT9039221_OP4026</t>
  </si>
  <si>
    <t>behemoth</t>
  </si>
  <si>
    <t>M</t>
  </si>
  <si>
    <t>CASENT9039221_OP4029</t>
  </si>
  <si>
    <t>F</t>
  </si>
  <si>
    <t>SDSU_OP1641</t>
  </si>
  <si>
    <t>SDSU_OP1642</t>
  </si>
  <si>
    <t>SDSU_OP3542</t>
  </si>
  <si>
    <t>SDSU_OP3804</t>
  </si>
  <si>
    <t>SDSU_OP3805</t>
  </si>
  <si>
    <t>SDSU_OP3806</t>
  </si>
  <si>
    <t>SDSU_OP3807</t>
  </si>
  <si>
    <t>SDSU_OP3808</t>
  </si>
  <si>
    <t>SDSU_OP4021</t>
  </si>
  <si>
    <t>SDSU_OP4022</t>
  </si>
  <si>
    <t>SDSU_OP4023</t>
  </si>
  <si>
    <t>SDSU_OP4024</t>
  </si>
  <si>
    <t>SDSU_OP4027</t>
  </si>
  <si>
    <t>SDSU_OP4028</t>
  </si>
  <si>
    <t>SDSU_TAC000023.1</t>
  </si>
  <si>
    <t>SDSU_TAC000023.2</t>
  </si>
  <si>
    <t>SDSU_TAC000023.3</t>
  </si>
  <si>
    <t>SDSU_TAC000026</t>
  </si>
  <si>
    <t>SDSU_TAC000028</t>
  </si>
  <si>
    <t>SDSU_TAC000203</t>
  </si>
  <si>
    <t>SDSU_OP2032</t>
  </si>
  <si>
    <t>leviathan</t>
  </si>
  <si>
    <t>SDSU_OP3792</t>
  </si>
  <si>
    <t>SDSU_OP3794</t>
  </si>
  <si>
    <t>SDSU_OP3795</t>
  </si>
  <si>
    <t>SDSU_OP3796</t>
  </si>
  <si>
    <t>SDSU_OP3797</t>
  </si>
  <si>
    <t>SDSU_OP3798</t>
  </si>
  <si>
    <t>SDSU_OP3799</t>
  </si>
  <si>
    <t>SDSU_OP3800</t>
  </si>
  <si>
    <t>SDSU_OP3801</t>
  </si>
  <si>
    <t>SDSU_OP3802</t>
  </si>
  <si>
    <t>SDSU_OP3803</t>
  </si>
  <si>
    <t>SDSU_OP4030</t>
  </si>
  <si>
    <t>SDSU_OP4031</t>
  </si>
  <si>
    <t>SDSU_OP4032</t>
  </si>
  <si>
    <t>SDSU_OP4033</t>
  </si>
  <si>
    <t>SDSU_OP4034</t>
  </si>
  <si>
    <t>SDSU_OP4035</t>
  </si>
  <si>
    <t>SDSU_OP4036</t>
  </si>
  <si>
    <t>SDSU_OP4037</t>
  </si>
  <si>
    <t>SDSU_OP4038</t>
  </si>
  <si>
    <t>SDSU_OP4039</t>
  </si>
  <si>
    <t>SDSU_OP4040</t>
  </si>
  <si>
    <t>SDSU_TAC000021</t>
  </si>
  <si>
    <t>SDSU_TAC000022</t>
  </si>
  <si>
    <t>SDSU_TAC000024</t>
  </si>
  <si>
    <t>SDSU_TAC000025</t>
  </si>
  <si>
    <t>SDSU_TAC000027</t>
  </si>
  <si>
    <t>SDSU_TAC000029</t>
  </si>
  <si>
    <t>SDSU_TAC000030</t>
  </si>
  <si>
    <t>SDSU_TAC000204</t>
  </si>
  <si>
    <t>SDSU_TAC000234.1</t>
  </si>
  <si>
    <t>SDSU_TAC000234.2</t>
  </si>
  <si>
    <t>CAT #</t>
  </si>
  <si>
    <t>Collectors</t>
  </si>
  <si>
    <t>Field #</t>
  </si>
  <si>
    <t>Genus</t>
  </si>
  <si>
    <t>Count</t>
  </si>
  <si>
    <t>Lifestage</t>
  </si>
  <si>
    <t>Author</t>
  </si>
  <si>
    <t>Higher Taxon</t>
  </si>
  <si>
    <t>Family</t>
  </si>
  <si>
    <t>Country</t>
  </si>
  <si>
    <t>State</t>
  </si>
  <si>
    <t>County</t>
  </si>
  <si>
    <t>Locality</t>
  </si>
  <si>
    <t>Decimal Latitude</t>
  </si>
  <si>
    <t>Decimal Longitude</t>
  </si>
  <si>
    <t>Datum</t>
  </si>
  <si>
    <t>Elevation (m)</t>
  </si>
  <si>
    <t>Habitat</t>
  </si>
  <si>
    <t>Notes</t>
  </si>
  <si>
    <t>A Fusek, C Richart</t>
  </si>
  <si>
    <t>CHR2007_21</t>
  </si>
  <si>
    <t>CHR 1347</t>
  </si>
  <si>
    <t>Cryptomaster</t>
  </si>
  <si>
    <t>Opiliones</t>
  </si>
  <si>
    <t>Travuniidae</t>
  </si>
  <si>
    <t>USA</t>
  </si>
  <si>
    <t>OR</t>
  </si>
  <si>
    <t>Lane</t>
  </si>
  <si>
    <t>Clark Creek Organization Camp</t>
  </si>
  <si>
    <t>WGS84</t>
  </si>
  <si>
    <r>
      <rPr>
        <i/>
        <sz val="11"/>
        <rFont val="Calibri"/>
        <family val="2"/>
        <scheme val="minor"/>
      </rPr>
      <t>Acer macrophyllum</t>
    </r>
    <r>
      <rPr>
        <sz val="11"/>
        <rFont val="Calibri"/>
        <family val="2"/>
        <scheme val="minor"/>
      </rPr>
      <t xml:space="preserve">, </t>
    </r>
    <r>
      <rPr>
        <i/>
        <sz val="11"/>
        <rFont val="Calibri"/>
        <family val="2"/>
        <scheme val="minor"/>
      </rPr>
      <t>Polystichum munitum</t>
    </r>
    <r>
      <rPr>
        <sz val="11"/>
        <rFont val="Calibri"/>
        <family val="2"/>
        <scheme val="minor"/>
      </rPr>
      <t xml:space="preserve"> forest; litter and woody debris</t>
    </r>
  </si>
  <si>
    <t>CHR 1348</t>
  </si>
  <si>
    <t>S Derkarabetian, C Richart</t>
  </si>
  <si>
    <t xml:space="preserve"> imm (legs only)</t>
  </si>
  <si>
    <t>Briggs 1969</t>
  </si>
  <si>
    <t>Coos</t>
  </si>
  <si>
    <t>Golden and Silver Falls State Natural Area</t>
  </si>
  <si>
    <r>
      <t xml:space="preserve">along trails, leaf litter and woody debris; </t>
    </r>
    <r>
      <rPr>
        <i/>
        <sz val="11"/>
        <rFont val="Calibri"/>
        <family val="2"/>
        <scheme val="minor"/>
      </rPr>
      <t>Pseudotsuga menziesii, Polystichum munitum, Acer macrophyllum, Corylus cornuta, Umbellularia californica</t>
    </r>
  </si>
  <si>
    <t>S Derkarabetian</t>
  </si>
  <si>
    <t>SD11_031</t>
  </si>
  <si>
    <r>
      <rPr>
        <i/>
        <sz val="11"/>
        <rFont val="Calibri"/>
        <family val="2"/>
        <scheme val="minor"/>
      </rPr>
      <t>Pseudotsuga menziesii, Alnus rubra, Acer macrophyllum, Polystichum</t>
    </r>
    <r>
      <rPr>
        <sz val="11"/>
        <rFont val="Calibri"/>
        <family val="2"/>
        <scheme val="minor"/>
      </rPr>
      <t>; leaf litter</t>
    </r>
  </si>
  <si>
    <t>M Hedin, E Ciaccio, A Cabrero, J Starrett, S Derkarabetian</t>
  </si>
  <si>
    <t>MCH 14_032</t>
  </si>
  <si>
    <t>Curry</t>
  </si>
  <si>
    <t>along Sixes River, south of bridge ~2 mi W of Sixes River CG</t>
  </si>
  <si>
    <t>disturbed mixed conifer forest; woody debris</t>
  </si>
  <si>
    <t>MCH 14_028</t>
  </si>
  <si>
    <t>along Lobster Creek, 1/4 mi N bridge over Rogue River, E side of creek/road</t>
  </si>
  <si>
    <r>
      <rPr>
        <i/>
        <sz val="11"/>
        <rFont val="Calibri"/>
        <family val="2"/>
        <scheme val="minor"/>
      </rPr>
      <t>Pseudotsuga menziesii</t>
    </r>
    <r>
      <rPr>
        <sz val="11"/>
        <rFont val="Calibri"/>
        <family val="2"/>
        <scheme val="minor"/>
      </rPr>
      <t xml:space="preserve"> forest; woody debris</t>
    </r>
  </si>
  <si>
    <t>MCH 14_033</t>
  </si>
  <si>
    <t>Laverne County Park, NE of Fairview, NE of Coquille</t>
  </si>
  <si>
    <r>
      <t xml:space="preserve">old growth </t>
    </r>
    <r>
      <rPr>
        <i/>
        <sz val="11"/>
        <rFont val="Calibri"/>
        <family val="2"/>
        <scheme val="minor"/>
      </rPr>
      <t>Pseudotsuga menziesii</t>
    </r>
    <r>
      <rPr>
        <sz val="11"/>
        <rFont val="Calibri"/>
        <family val="2"/>
        <scheme val="minor"/>
      </rPr>
      <t xml:space="preserve"> forest; woody debris</t>
    </r>
  </si>
  <si>
    <t>MCH 14_034</t>
  </si>
  <si>
    <t>43.48210 </t>
  </si>
  <si>
    <r>
      <rPr>
        <i/>
        <sz val="11"/>
        <rFont val="Calibri"/>
        <family val="2"/>
        <scheme val="minor"/>
      </rPr>
      <t>Pseudotsuga menziesii</t>
    </r>
    <r>
      <rPr>
        <sz val="11"/>
        <rFont val="Calibri"/>
        <family val="2"/>
        <scheme val="minor"/>
      </rPr>
      <t xml:space="preserve">, </t>
    </r>
    <r>
      <rPr>
        <i/>
        <sz val="11"/>
        <rFont val="Calibri"/>
        <family val="2"/>
        <scheme val="minor"/>
      </rPr>
      <t>Polystichum munitum</t>
    </r>
    <r>
      <rPr>
        <sz val="11"/>
        <rFont val="Calibri"/>
        <family val="2"/>
        <scheme val="minor"/>
      </rPr>
      <t xml:space="preserve">, </t>
    </r>
    <r>
      <rPr>
        <i/>
        <sz val="11"/>
        <rFont val="Calibri"/>
        <family val="2"/>
        <scheme val="minor"/>
      </rPr>
      <t>Acer macrophyllum</t>
    </r>
    <r>
      <rPr>
        <sz val="11"/>
        <rFont val="Calibri"/>
        <family val="2"/>
        <scheme val="minor"/>
      </rPr>
      <t xml:space="preserve">, </t>
    </r>
    <r>
      <rPr>
        <i/>
        <sz val="11"/>
        <rFont val="Calibri"/>
        <family val="2"/>
        <scheme val="minor"/>
      </rPr>
      <t>Corylus cornuta</t>
    </r>
    <r>
      <rPr>
        <sz val="11"/>
        <rFont val="Calibri"/>
        <family val="2"/>
        <scheme val="minor"/>
      </rPr>
      <t xml:space="preserve">, </t>
    </r>
    <r>
      <rPr>
        <i/>
        <sz val="11"/>
        <rFont val="Calibri"/>
        <family val="2"/>
        <scheme val="minor"/>
      </rPr>
      <t>Umbellularia californica</t>
    </r>
    <r>
      <rPr>
        <sz val="11"/>
        <rFont val="Calibri"/>
        <family val="2"/>
        <scheme val="minor"/>
      </rPr>
      <t xml:space="preserve"> forest; woody debris</t>
    </r>
  </si>
  <si>
    <t>MCH 14_035</t>
  </si>
  <si>
    <t>Douglas</t>
  </si>
  <si>
    <t>mixed conifer forest; woody debris</t>
  </si>
  <si>
    <t>MCH 14_058</t>
  </si>
  <si>
    <r>
      <t xml:space="preserve">decent </t>
    </r>
    <r>
      <rPr>
        <i/>
        <sz val="11"/>
        <rFont val="Calibri"/>
        <family val="2"/>
        <scheme val="minor"/>
      </rPr>
      <t>Pseudotsuga menziesii</t>
    </r>
    <r>
      <rPr>
        <sz val="11"/>
        <rFont val="Calibri"/>
        <family val="2"/>
        <scheme val="minor"/>
      </rPr>
      <t xml:space="preserve"> forest; woody debris</t>
    </r>
  </si>
  <si>
    <t>MCH 14_059</t>
  </si>
  <si>
    <t>old growth Douglas fir forest/woody debris</t>
  </si>
  <si>
    <t>SD15_001</t>
  </si>
  <si>
    <t>Adult</t>
  </si>
  <si>
    <r>
      <rPr>
        <i/>
        <sz val="11"/>
        <rFont val="Calibri"/>
        <family val="2"/>
        <scheme val="minor"/>
      </rPr>
      <t>Pseudotsuga menziesii, Tsuga heterophyla, Thuja plicata, Acer macrophyllum, Polystichum munitum</t>
    </r>
    <r>
      <rPr>
        <sz val="11"/>
        <rFont val="Calibri"/>
        <family val="2"/>
        <scheme val="minor"/>
      </rPr>
      <t> forest; woody debris and litter</t>
    </r>
  </si>
  <si>
    <t>imm</t>
  </si>
  <si>
    <t>SDSU_OP4025</t>
  </si>
  <si>
    <t>SD15_002</t>
  </si>
  <si>
    <r>
      <rPr>
        <i/>
        <sz val="11"/>
        <rFont val="Calibri"/>
        <family val="2"/>
        <scheme val="minor"/>
      </rPr>
      <t>Acer macrophyllum, Thuja plicata, Pseudotsuga menziesii, Polystichum munitum</t>
    </r>
    <r>
      <rPr>
        <sz val="11"/>
        <rFont val="Calibri"/>
        <family val="2"/>
        <scheme val="minor"/>
      </rPr>
      <t> forest; woody debris and litter</t>
    </r>
  </si>
  <si>
    <t>SDSU_OP4026</t>
  </si>
  <si>
    <t>CASENT9039221</t>
  </si>
  <si>
    <t>SDSU_OP4029</t>
  </si>
  <si>
    <t>SD15_003</t>
  </si>
  <si>
    <r>
      <t>riparian seep-spring,</t>
    </r>
    <r>
      <rPr>
        <i/>
        <sz val="11"/>
        <rFont val="Calibri"/>
        <family val="2"/>
        <scheme val="minor"/>
      </rPr>
      <t> Thuja plicata, Pseudotsuga menziesii, Acer macrophyllum, Polystichum munitum</t>
    </r>
    <r>
      <rPr>
        <sz val="11"/>
        <rFont val="Calibri"/>
        <family val="2"/>
        <scheme val="minor"/>
      </rPr>
      <t>, and moss forest; woody debris and litter</t>
    </r>
  </si>
  <si>
    <t>SD15_005</t>
  </si>
  <si>
    <t>Judge Hamilton County Park, Coos Bay Wagon Rd 1.4 mi W of Dead Horse Rd</t>
  </si>
  <si>
    <r>
      <t>riparian mixed forest adjacent sandstone cliff, </t>
    </r>
    <r>
      <rPr>
        <i/>
        <sz val="11"/>
        <rFont val="Calibri"/>
        <family val="2"/>
        <scheme val="minor"/>
      </rPr>
      <t>Acer macrophyllum, Myrica californica, Rubus spectabilis, Polystichum munitum</t>
    </r>
    <r>
      <rPr>
        <sz val="11"/>
        <rFont val="Calibri"/>
        <family val="2"/>
        <scheme val="minor"/>
      </rPr>
      <t>; woody debris and litter</t>
    </r>
  </si>
  <si>
    <t>SD15_006</t>
  </si>
  <si>
    <r>
      <t>Coniferous forest with riparian forest corridor, </t>
    </r>
    <r>
      <rPr>
        <i/>
        <sz val="11"/>
        <rFont val="Calibri"/>
        <family val="2"/>
        <scheme val="minor"/>
      </rPr>
      <t>Pseudotsuga menziesii, Acer macrophyllum, Polystichum munitum</t>
    </r>
    <r>
      <rPr>
        <sz val="11"/>
        <rFont val="Calibri"/>
        <family val="2"/>
        <scheme val="minor"/>
      </rPr>
      <t>; woody debris, litter, sandstone</t>
    </r>
  </si>
  <si>
    <t>SD15_008</t>
  </si>
  <si>
    <r>
      <t>edge of old growth / second growth </t>
    </r>
    <r>
      <rPr>
        <i/>
        <sz val="11"/>
        <rFont val="Calibri"/>
        <family val="2"/>
        <scheme val="minor"/>
      </rPr>
      <t>Pseudotsuga menziesii, Tsuga heterophylla, Thuja plicata, Taxus brevifolia</t>
    </r>
    <r>
      <rPr>
        <sz val="11"/>
        <rFont val="Calibri"/>
        <family val="2"/>
        <scheme val="minor"/>
      </rPr>
      <t>, mossy forest; woody debris</t>
    </r>
  </si>
  <si>
    <t>SEM 4</t>
  </si>
  <si>
    <t>2014-08-13</t>
  </si>
  <si>
    <t>adult</t>
  </si>
  <si>
    <t>SEM 3</t>
  </si>
  <si>
    <t>SDSU_TAC000023</t>
  </si>
  <si>
    <t>2014-08-19</t>
  </si>
  <si>
    <t>5 ad, 1 imm</t>
  </si>
  <si>
    <t>1M, 4F</t>
  </si>
  <si>
    <t>2014-08-11</t>
  </si>
  <si>
    <t>SD08_008</t>
  </si>
  <si>
    <t>2008-04-04</t>
  </si>
  <si>
    <t>2014-08-12</t>
  </si>
  <si>
    <t>SDSU_TAC000233</t>
  </si>
  <si>
    <t>Pseudotsuga menziesii, Tsuga heterophyla, Thuja plicata, Acer macrophyllum, Polystichum munitum forest; woody debris and litter</t>
  </si>
  <si>
    <t>SDSU_TAC000234</t>
  </si>
  <si>
    <t>2 ad, 5 imm</t>
  </si>
  <si>
    <t>2F</t>
  </si>
  <si>
    <t>SDSU_TAC000235</t>
  </si>
  <si>
    <t>SDSU_TAC000236</t>
  </si>
  <si>
    <t>SDSU_TAC000237</t>
  </si>
  <si>
    <t>Date (YYYY-MM-DD)</t>
  </si>
  <si>
    <t>SD08_009</t>
  </si>
  <si>
    <t>BodyL</t>
  </si>
  <si>
    <t>CarapaceW</t>
  </si>
  <si>
    <t>ScuteL</t>
  </si>
  <si>
    <t>ScuteW</t>
  </si>
  <si>
    <t>OculariumH</t>
  </si>
  <si>
    <t>OculariumW</t>
  </si>
  <si>
    <t>PedipFemurL</t>
  </si>
  <si>
    <t>PedipFemurDepth</t>
  </si>
  <si>
    <t>PalpalClawL</t>
  </si>
  <si>
    <t>#ChelSeg1AntSpines</t>
  </si>
  <si>
    <t>#ChelSeg1RetrolatSpines</t>
  </si>
  <si>
    <t>ChelSeg1W</t>
  </si>
  <si>
    <t>ChelSeg2L</t>
  </si>
  <si>
    <t>ChelSeg2W</t>
  </si>
  <si>
    <t>Leg1L</t>
  </si>
  <si>
    <t>Leg2TrochL</t>
  </si>
  <si>
    <t>Leg2FemL</t>
  </si>
  <si>
    <t>Leg2PatelL</t>
  </si>
  <si>
    <t>Leg2TibiaL</t>
  </si>
  <si>
    <t>Leg2MetatL</t>
  </si>
  <si>
    <t>Leg2TarsusL</t>
  </si>
  <si>
    <t>Leg2TotalL</t>
  </si>
  <si>
    <t>Leg2TibialSwelling</t>
  </si>
  <si>
    <t>GenOperL</t>
  </si>
  <si>
    <t>GenOperW</t>
  </si>
  <si>
    <t>NOTES</t>
  </si>
  <si>
    <t>3,2</t>
  </si>
  <si>
    <t>2 small retrolateral spines</t>
  </si>
  <si>
    <t>swollen, about 4 large rounded tubercles, 3 seta twisted</t>
  </si>
  <si>
    <t>n/a</t>
  </si>
  <si>
    <t>Missing both Legs 3 and 4</t>
  </si>
  <si>
    <t>1 small retrolateral spine</t>
  </si>
  <si>
    <t>swollen, 3 rounded tubercles bearing setae</t>
  </si>
  <si>
    <t>swollen, about 5 large rounded tubercles, 3 seta twisted</t>
  </si>
  <si>
    <t>swollen, about 4 large rounded tubercles, 2 seta twisted</t>
  </si>
  <si>
    <t>DNT</t>
  </si>
  <si>
    <t>IMMATURE; most data not taken</t>
  </si>
  <si>
    <t>juv</t>
  </si>
  <si>
    <t>SDSU_TAC000023.5</t>
  </si>
  <si>
    <t>SDSU_TAC000023.6</t>
  </si>
  <si>
    <t>swollen; 5 setae-bearing rounded tubercles, 4 setae twisted</t>
  </si>
  <si>
    <t>2.5 small retrolateral spines</t>
  </si>
  <si>
    <t>swollen, about 5 large rounded tubercles</t>
  </si>
  <si>
    <t>3 small retrolateral spines</t>
  </si>
  <si>
    <t>swollen, about 5 large rounded tubercles, 1 seta twisted</t>
  </si>
  <si>
    <t>4 small retrolateral spines</t>
  </si>
  <si>
    <t>swollen; 5 setae-bearing rounded tubercles, 1 setae twisted</t>
  </si>
  <si>
    <t>3; IMMATURE</t>
  </si>
  <si>
    <t>2 small retrolat spines</t>
  </si>
  <si>
    <t>swollen, about 4 large rounded tubercles</t>
  </si>
  <si>
    <t>swollen; 5 setae-bearing rounded tubercles, 2 setae twisted</t>
  </si>
  <si>
    <t>swollen; 5 setae-bearing rounded tubercles, 3 setae twisted</t>
  </si>
  <si>
    <t>swollen; 4 setae-bearing rounded tubercles, 2 setae twisted</t>
  </si>
  <si>
    <t>SEM Specimen</t>
  </si>
  <si>
    <t>Rounded</t>
  </si>
  <si>
    <t>Acute</t>
  </si>
  <si>
    <t>PedipalpTrochTubercle</t>
  </si>
  <si>
    <t>Missing both tarsi of Leg 4</t>
  </si>
  <si>
    <t>Missing both Legs 3 and 4; Missing tarsi of leg 2</t>
  </si>
  <si>
    <t>All leviathan males (AVE):</t>
  </si>
  <si>
    <t>All leviathan males (MIN):</t>
  </si>
  <si>
    <t>All leviathan males (MAX):</t>
  </si>
  <si>
    <t>All leviathan males (n=):</t>
  </si>
  <si>
    <t>OR-38 E of Reedsport, just east of Dean Creek, along Umpqua River</t>
  </si>
  <si>
    <t>OR-126, near Quartz Creek Rd</t>
  </si>
  <si>
    <t>Goodman Creek Rd, off OR-58, NW of Oakridge</t>
  </si>
  <si>
    <t>Winberry Creek, FS-1802 1.2 mi E of FS-150, Willamette Nat For</t>
  </si>
  <si>
    <t>Brice Creek, Brice Creek Rd 3.3 mi SE of FS-17, Umpqua Nat For</t>
  </si>
  <si>
    <t>Canton Creek, Canton Creek Rd 2.3 mi NE of FS-38, Umpqua Nat For</t>
  </si>
  <si>
    <t>Tyee Mountain, Little Canyon Creek, OR-138 1.5 mi SE of Tyee Road</t>
  </si>
  <si>
    <t>Previous No.</t>
  </si>
  <si>
    <t>Holotype</t>
  </si>
  <si>
    <t>Paratype</t>
  </si>
  <si>
    <t>J Starrett, S Derkarabetian, A Cabrero, C Richart</t>
  </si>
  <si>
    <t>SEM specimen</t>
  </si>
  <si>
    <t>Adult M and F are SEM specimens</t>
  </si>
  <si>
    <t>Body disolved, exoskeleton only</t>
  </si>
  <si>
    <t>S of South Umpqua River near Zinc Ck, FS-2980 0.2 mi E of FS-28, Umpqua Nat For</t>
  </si>
  <si>
    <t>Species (BFD Result)</t>
  </si>
  <si>
    <t>Locality Code</t>
  </si>
  <si>
    <t>POFAD results</t>
  </si>
  <si>
    <t>COI clades</t>
  </si>
  <si>
    <t>ABGD  results</t>
  </si>
  <si>
    <t>COI</t>
  </si>
  <si>
    <t>SDSU_OP1691</t>
  </si>
  <si>
    <t>Speleomaster lexi</t>
  </si>
  <si>
    <t>HM056725</t>
  </si>
  <si>
    <t>Cryptomaster behemoth</t>
  </si>
  <si>
    <t>CLARK</t>
  </si>
  <si>
    <t>HM056724</t>
  </si>
  <si>
    <t>HWY126</t>
  </si>
  <si>
    <t>BRICE</t>
  </si>
  <si>
    <t>OAKRIDGE</t>
  </si>
  <si>
    <t>-</t>
  </si>
  <si>
    <t>WINBERRY</t>
  </si>
  <si>
    <t>No COI data</t>
  </si>
  <si>
    <t>Cryptomaster leviathan</t>
  </si>
  <si>
    <t>CANTON</t>
  </si>
  <si>
    <t>GOLDSILV</t>
  </si>
  <si>
    <t>JUDGE</t>
  </si>
  <si>
    <t>LAVERNE</t>
  </si>
  <si>
    <t>LOBSTER</t>
  </si>
  <si>
    <t>REEDSPORT</t>
  </si>
  <si>
    <t>ZINC</t>
  </si>
  <si>
    <t>TYEE</t>
  </si>
  <si>
    <t>SIXES</t>
  </si>
  <si>
    <r>
      <t xml:space="preserve">All </t>
    </r>
    <r>
      <rPr>
        <b/>
        <i/>
        <sz val="11"/>
        <color theme="1"/>
        <rFont val="Calibri"/>
        <family val="2"/>
        <scheme val="minor"/>
      </rPr>
      <t>leviathan</t>
    </r>
    <r>
      <rPr>
        <b/>
        <sz val="11"/>
        <color theme="1"/>
        <rFont val="Calibri"/>
        <family val="2"/>
        <scheme val="minor"/>
      </rPr>
      <t xml:space="preserve"> females (MIN):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</si>
  <si>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leviathan</t>
    </r>
    <r>
      <rPr>
        <b/>
        <sz val="11"/>
        <color theme="1"/>
        <rFont val="Calibri"/>
        <family val="2"/>
        <scheme val="minor"/>
      </rPr>
      <t xml:space="preserve"> females (MAX):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</si>
  <si>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leviathan</t>
    </r>
    <r>
      <rPr>
        <b/>
        <sz val="11"/>
        <color theme="1"/>
        <rFont val="Calibri"/>
        <family val="2"/>
        <scheme val="minor"/>
      </rPr>
      <t xml:space="preserve"> females (n=):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</si>
  <si>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females (AVE):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</si>
  <si>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females (MIN):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</si>
  <si>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females (MAX):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</si>
  <si>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females (n=):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</si>
  <si>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males (AVE):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</si>
  <si>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males (MIN):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</si>
  <si>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males (MAX):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</si>
  <si>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behemoth</t>
    </r>
    <r>
      <rPr>
        <b/>
        <sz val="11"/>
        <color theme="1"/>
        <rFont val="Calibri"/>
        <family val="2"/>
        <scheme val="minor"/>
      </rPr>
      <t xml:space="preserve"> males (n=):</t>
    </r>
  </si>
  <si>
    <r>
      <t xml:space="preserve">All </t>
    </r>
    <r>
      <rPr>
        <b/>
        <i/>
        <sz val="11"/>
        <color theme="1"/>
        <rFont val="Calibri"/>
        <family val="2"/>
        <scheme val="minor"/>
      </rPr>
      <t>leviathan</t>
    </r>
    <r>
      <rPr>
        <b/>
        <sz val="11"/>
        <color theme="1"/>
        <rFont val="Calibri"/>
        <family val="2"/>
        <scheme val="minor"/>
      </rPr>
      <t xml:space="preserve"> females (AVE):</t>
    </r>
  </si>
  <si>
    <t>SEM 2, SEM8</t>
  </si>
  <si>
    <t>Gene</t>
  </si>
  <si>
    <t>Primer Name</t>
  </si>
  <si>
    <t>Sequence (5’-3’)</t>
  </si>
  <si>
    <t>Reference</t>
  </si>
  <si>
    <t>COI-1Hed C1-J-1517</t>
  </si>
  <si>
    <t>AATCATARGGATATTGGAAC</t>
  </si>
  <si>
    <t>C1-N-2568</t>
  </si>
  <si>
    <t>GCTACAACATAATAAGTATCATG</t>
  </si>
  <si>
    <r>
      <t xml:space="preserve">similar to </t>
    </r>
    <r>
      <rPr>
        <sz val="12"/>
        <color rgb="FF222222"/>
        <rFont val="Calibri"/>
        <scheme val="minor"/>
      </rPr>
      <t>IscW_ISCW004495 toll, putative</t>
    </r>
  </si>
  <si>
    <t>ALLTRAV-D5crypto</t>
  </si>
  <si>
    <t>CTTGACCAGACTAGAGTGGCTCC</t>
  </si>
  <si>
    <t>this study</t>
  </si>
  <si>
    <t>ALLTRAV-D6crypto</t>
  </si>
  <si>
    <t>CATCAACTGGTTGTGCGACACGTC</t>
  </si>
  <si>
    <r>
      <t xml:space="preserve">similar to </t>
    </r>
    <r>
      <rPr>
        <sz val="12"/>
        <color rgb="FF222222"/>
        <rFont val="Calibri"/>
        <scheme val="minor"/>
      </rPr>
      <t>IscW_ISCW020389 F-box/LRR-repeat protein, putative</t>
    </r>
  </si>
  <si>
    <t>ALLTRAV-E3</t>
  </si>
  <si>
    <t>AATGCACWGGATACGATGGATYTGTTGCC</t>
  </si>
  <si>
    <t>ALLTRAV-E4</t>
  </si>
  <si>
    <t>GTCCYAGACTCACGTGCATKAGCGCGTCG</t>
  </si>
  <si>
    <r>
      <t xml:space="preserve">similar to </t>
    </r>
    <r>
      <rPr>
        <sz val="12"/>
        <color rgb="FF222222"/>
        <rFont val="Calibri"/>
        <scheme val="minor"/>
      </rPr>
      <t>IscW_ISCW003443 protein phosphatase 2A regulatory subunit A, putative</t>
    </r>
  </si>
  <si>
    <t>Sclero-A9</t>
  </si>
  <si>
    <t>GTTGAGCGTACACGAACAGAGCTAATCC</t>
  </si>
  <si>
    <t>Sclero-A10</t>
  </si>
  <si>
    <t>GTCCTTCACGCACGGAAGGATACTGGTC</t>
  </si>
  <si>
    <r>
      <t xml:space="preserve">similar to </t>
    </r>
    <r>
      <rPr>
        <sz val="12"/>
        <color rgb="FF222222"/>
        <rFont val="Calibri"/>
        <scheme val="minor"/>
      </rPr>
      <t>IscW_ISCW006547 neuromusculin, putative</t>
    </r>
  </si>
  <si>
    <t>Sclero-D7</t>
  </si>
  <si>
    <t>CGATTTGTACGATGATGTGAAGACTGGC</t>
  </si>
  <si>
    <t>Sclero-D8crypto</t>
  </si>
  <si>
    <t>GGCCTTCTGGAATAATGTTTCTC</t>
  </si>
  <si>
    <r>
      <t xml:space="preserve">Derkarabetian S, Hedin M (2014) Integrative taxonomy and species delimitation in harvestmen: a revision of the Western North America genus </t>
    </r>
    <r>
      <rPr>
        <i/>
        <sz val="12"/>
        <color theme="1"/>
        <rFont val="Calibri"/>
        <scheme val="minor"/>
      </rPr>
      <t>Sclerobunus</t>
    </r>
    <r>
      <rPr>
        <sz val="12"/>
        <color theme="1"/>
        <rFont val="Calibri"/>
        <family val="2"/>
        <scheme val="minor"/>
      </rPr>
      <t xml:space="preserve"> (Opiliones: Laniatores: Travunioidea). PLoS ONE 9(8): e104982. doi: 10.1371/journal.pone.0104982.</t>
    </r>
  </si>
  <si>
    <t>Hedin MC, Maddison WP (2001) A combined molecular approach to phylogeny of the jumping spider subfamily Dendryphantinae (Araneae: Salticidae). Molecular Phylogenetics and Evolution 18(3): 386-403.</t>
  </si>
  <si>
    <r>
      <t xml:space="preserve">Thomas SM, Hedin M (2008) Multigenic phylogeographic divergence in the paleoendemic southern Appalachian opilionid </t>
    </r>
    <r>
      <rPr>
        <i/>
        <sz val="12"/>
        <color theme="1"/>
        <rFont val="Calibri"/>
        <scheme val="minor"/>
      </rPr>
      <t>Fumontana deprehendor</t>
    </r>
    <r>
      <rPr>
        <sz val="12"/>
        <color theme="1"/>
        <rFont val="Calibri"/>
        <family val="2"/>
        <scheme val="minor"/>
      </rPr>
      <t xml:space="preserve"> Shear (Opiliones, Laniatores, Triaenonychidae) Molecular Phylogenetics and Evolution 46: 645-658.</t>
    </r>
  </si>
  <si>
    <t>m = no sequences</t>
  </si>
  <si>
    <t>S = segregating sites</t>
  </si>
  <si>
    <t>nucleotide diversity (from Mega)</t>
  </si>
  <si>
    <t>between group mean p-distance</t>
  </si>
  <si>
    <t>D5D6 (Toll)</t>
  </si>
  <si>
    <t>E3E4 (F-box)</t>
  </si>
  <si>
    <t>A9A10 (phosphatase 2A)</t>
  </si>
  <si>
    <t>D7D8 (neuromusculin)</t>
  </si>
  <si>
    <t>C. leviathan</t>
  </si>
  <si>
    <t>C. behemoth</t>
  </si>
  <si>
    <t>Genetic Diversity Statistics</t>
  </si>
  <si>
    <t>Toll (ALLTRAV_D5c_D6c)</t>
  </si>
  <si>
    <t xml:space="preserve"> F-Box (ALLTRAV_E3_E4)</t>
  </si>
  <si>
    <t>Phosphatase (Sclero_A9_A10)</t>
  </si>
  <si>
    <t>Neuromusculin (Sclero_D7_D8c)</t>
  </si>
  <si>
    <t>KU059631</t>
  </si>
  <si>
    <t>KU059632</t>
  </si>
  <si>
    <t>KU059633</t>
  </si>
  <si>
    <t>KU059634</t>
  </si>
  <si>
    <t>KU059635</t>
  </si>
  <si>
    <t>KU059636</t>
  </si>
  <si>
    <t>KU059637</t>
  </si>
  <si>
    <t>KU059638</t>
  </si>
  <si>
    <t>KU059639</t>
  </si>
  <si>
    <t>KU059640</t>
  </si>
  <si>
    <t>KU059641</t>
  </si>
  <si>
    <t>KU059642</t>
  </si>
  <si>
    <t>KU059643</t>
  </si>
  <si>
    <t>KU059644</t>
  </si>
  <si>
    <t>KU059645</t>
  </si>
  <si>
    <t>KU059646</t>
  </si>
  <si>
    <t>KU059647</t>
  </si>
  <si>
    <t>KU059648</t>
  </si>
  <si>
    <t>KU059649</t>
  </si>
  <si>
    <t>KU059650</t>
  </si>
  <si>
    <t>KU059651</t>
  </si>
  <si>
    <t>KU059652</t>
  </si>
  <si>
    <t>KU059653</t>
  </si>
  <si>
    <t>KU059654</t>
  </si>
  <si>
    <t>KU059655</t>
  </si>
  <si>
    <t>KU059656</t>
  </si>
  <si>
    <t>KU059657</t>
  </si>
  <si>
    <t>KU059658</t>
  </si>
  <si>
    <t>KU059659</t>
  </si>
  <si>
    <t>KU059660</t>
  </si>
  <si>
    <t>KU059661</t>
  </si>
  <si>
    <t>KU059662</t>
  </si>
  <si>
    <t>KU059663</t>
  </si>
  <si>
    <t>KU059664</t>
  </si>
  <si>
    <t>KU059665</t>
  </si>
  <si>
    <t>KU059666</t>
  </si>
  <si>
    <t>KU059667</t>
  </si>
  <si>
    <t>KU059668</t>
  </si>
  <si>
    <t>KU059669</t>
  </si>
  <si>
    <t>KU059670</t>
  </si>
  <si>
    <t>KU059671</t>
  </si>
  <si>
    <t>KU059672</t>
  </si>
  <si>
    <t>KU059673</t>
  </si>
  <si>
    <t>KU059674</t>
  </si>
  <si>
    <t>KU059675</t>
  </si>
  <si>
    <t>KU059676</t>
  </si>
  <si>
    <t>KU059677</t>
  </si>
  <si>
    <t>KU059678</t>
  </si>
  <si>
    <t>KU059679</t>
  </si>
  <si>
    <t>KU059680</t>
  </si>
  <si>
    <t>KU059681</t>
  </si>
  <si>
    <t>KU059682</t>
  </si>
  <si>
    <t>KU059683</t>
  </si>
  <si>
    <t>KU059684</t>
  </si>
  <si>
    <t>KU059685</t>
  </si>
  <si>
    <t>KU059686</t>
  </si>
  <si>
    <t>KU059687</t>
  </si>
  <si>
    <t>KU059688</t>
  </si>
  <si>
    <t>KU059689</t>
  </si>
  <si>
    <t>KU059690</t>
  </si>
  <si>
    <t>KU059691</t>
  </si>
  <si>
    <t>KU059692</t>
  </si>
  <si>
    <t>KU059693</t>
  </si>
  <si>
    <t>KU059694</t>
  </si>
  <si>
    <t>KU059695</t>
  </si>
  <si>
    <t>KU059696</t>
  </si>
  <si>
    <t>KU059697</t>
  </si>
  <si>
    <t>KU059698</t>
  </si>
  <si>
    <t>KU059699</t>
  </si>
  <si>
    <t>KU059700</t>
  </si>
  <si>
    <t>KU059701</t>
  </si>
  <si>
    <t>KU059702</t>
  </si>
  <si>
    <t>KU059703</t>
  </si>
  <si>
    <t>KU059704</t>
  </si>
  <si>
    <t>KU059705</t>
  </si>
  <si>
    <t>KU059706</t>
  </si>
  <si>
    <t>KU059707</t>
  </si>
  <si>
    <t>KU059708</t>
  </si>
  <si>
    <t>KU059709</t>
  </si>
  <si>
    <t>KU059710</t>
  </si>
  <si>
    <t>KU059711</t>
  </si>
  <si>
    <t>KU059712</t>
  </si>
  <si>
    <t>KU059713</t>
  </si>
  <si>
    <t>KU059714</t>
  </si>
  <si>
    <t>KU059715</t>
  </si>
  <si>
    <t>KU059716</t>
  </si>
  <si>
    <t>KU059717</t>
  </si>
  <si>
    <t>KU059718</t>
  </si>
  <si>
    <t>KU059719</t>
  </si>
  <si>
    <t>KU059720</t>
  </si>
  <si>
    <t>KU059721</t>
  </si>
  <si>
    <t>KU059722</t>
  </si>
  <si>
    <t>KU059723</t>
  </si>
  <si>
    <t>KU059724</t>
  </si>
  <si>
    <t>KU059725</t>
  </si>
  <si>
    <t>KU059726</t>
  </si>
  <si>
    <t>KU059727</t>
  </si>
  <si>
    <t>KU059728</t>
  </si>
  <si>
    <t>KU059729</t>
  </si>
  <si>
    <t>KU059730</t>
  </si>
  <si>
    <t>KU059731</t>
  </si>
  <si>
    <t>KU059732</t>
  </si>
  <si>
    <t>KU059733</t>
  </si>
  <si>
    <t>KU059734</t>
  </si>
  <si>
    <t>KU059735</t>
  </si>
  <si>
    <t>KU059736</t>
  </si>
  <si>
    <t>KU059737</t>
  </si>
  <si>
    <t>KU059738</t>
  </si>
  <si>
    <t>KU059739</t>
  </si>
  <si>
    <t>KU059740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</si>
</sst>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0"/>
    <numFmt numFmtId="166" formatCode="yyyy\-mm\-dd"/>
    <numFmt numFmtId="167" formatCode="#,##0.0000"/>
  </numFmts>
  <fonts count="3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575757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  <font>
      <b/>
      <sz val="11"/>
      <color indexed="39"/>
      <name val="Arial"/>
      <family val="2"/>
    </font>
    <font>
      <sz val="11"/>
      <color indexed="39"/>
      <name val="Arial"/>
      <family val="2"/>
    </font>
    <font>
      <sz val="11"/>
      <color indexed="17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sz val="12"/>
      <color rgb="FF000000"/>
      <name val="Calibri"/>
      <scheme val="minor"/>
    </font>
    <font>
      <sz val="12"/>
      <color rgb="FF000000"/>
      <name val="Calibri"/>
      <scheme val="minor"/>
    </font>
    <font>
      <sz val="12"/>
      <color rgb="FF222222"/>
      <name val="Calibri"/>
      <scheme val="minor"/>
    </font>
    <font>
      <i/>
      <sz val="12"/>
      <color theme="1"/>
      <name val="Calibri"/>
      <scheme val="minor"/>
    </font>
    <font>
      <sz val="12"/>
      <color theme="1"/>
      <name val="Arial"/>
    </font>
    <font>
      <b/>
      <sz val="12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FF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55">
    <xf numFmtId="0" fontId="0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115">
    <xf numFmtId="0" fontId="0" fillId="0" borderId="0" xfId="0"/>
    <xf numFmtId="0" fontId="3" fillId="0" borderId="0" xfId="0" applyFont="1"/>
    <xf numFmtId="0" fontId="3" fillId="0" borderId="0" xfId="0" applyFont="1" applyFill="1"/>
    <xf numFmtId="0" fontId="0" fillId="0" borderId="0" xfId="0" applyFont="1" applyFill="1" applyBorder="1"/>
    <xf numFmtId="0" fontId="0" fillId="0" borderId="0" xfId="0" applyFont="1" applyFill="1"/>
    <xf numFmtId="0" fontId="5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ill="1"/>
    <xf numFmtId="0" fontId="5" fillId="0" borderId="0" xfId="0" applyFont="1" applyFill="1" applyAlignment="1"/>
    <xf numFmtId="166" fontId="5" fillId="0" borderId="0" xfId="0" applyNumberFormat="1" applyFont="1" applyFill="1" applyAlignment="1">
      <alignment horizontal="left"/>
    </xf>
    <xf numFmtId="165" fontId="5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center"/>
    </xf>
    <xf numFmtId="167" fontId="5" fillId="0" borderId="0" xfId="0" applyNumberFormat="1" applyFont="1" applyFill="1" applyAlignment="1">
      <alignment horizontal="left"/>
    </xf>
    <xf numFmtId="0" fontId="9" fillId="0" borderId="0" xfId="0" applyFont="1" applyFill="1" applyAlignment="1">
      <alignment horizontal="left"/>
    </xf>
    <xf numFmtId="49" fontId="5" fillId="0" borderId="0" xfId="0" applyNumberFormat="1" applyFont="1" applyFill="1" applyAlignment="1">
      <alignment horizontal="left"/>
    </xf>
    <xf numFmtId="1" fontId="5" fillId="0" borderId="0" xfId="0" applyNumberFormat="1" applyFont="1" applyFill="1" applyAlignment="1">
      <alignment horizontal="right"/>
    </xf>
    <xf numFmtId="0" fontId="0" fillId="0" borderId="1" xfId="0" applyFont="1" applyFill="1" applyBorder="1"/>
    <xf numFmtId="164" fontId="0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164" fontId="5" fillId="0" borderId="0" xfId="0" applyNumberFormat="1" applyFont="1" applyFill="1" applyBorder="1" applyAlignment="1">
      <alignment horizontal="right"/>
    </xf>
    <xf numFmtId="0" fontId="5" fillId="0" borderId="0" xfId="0" applyFont="1" applyFill="1" applyBorder="1" applyAlignment="1"/>
    <xf numFmtId="164" fontId="0" fillId="0" borderId="0" xfId="0" applyNumberFormat="1" applyFont="1" applyFill="1" applyBorder="1"/>
    <xf numFmtId="0" fontId="6" fillId="0" borderId="0" xfId="0" applyFont="1" applyFill="1" applyBorder="1"/>
    <xf numFmtId="0" fontId="4" fillId="0" borderId="0" xfId="0" applyFont="1" applyFill="1" applyBorder="1"/>
    <xf numFmtId="0" fontId="0" fillId="0" borderId="2" xfId="0" applyFont="1" applyFill="1" applyBorder="1"/>
    <xf numFmtId="164" fontId="0" fillId="0" borderId="2" xfId="0" applyNumberFormat="1" applyFont="1" applyFill="1" applyBorder="1" applyAlignment="1">
      <alignment horizontal="right"/>
    </xf>
    <xf numFmtId="0" fontId="0" fillId="0" borderId="2" xfId="0" applyFont="1" applyFill="1" applyBorder="1" applyAlignment="1">
      <alignment horizontal="right"/>
    </xf>
    <xf numFmtId="0" fontId="0" fillId="0" borderId="2" xfId="0" applyFont="1" applyFill="1" applyBorder="1" applyAlignment="1">
      <alignment horizontal="left"/>
    </xf>
    <xf numFmtId="0" fontId="3" fillId="0" borderId="3" xfId="0" applyFont="1" applyFill="1" applyBorder="1"/>
    <xf numFmtId="0" fontId="3" fillId="0" borderId="4" xfId="0" applyFont="1" applyFill="1" applyBorder="1"/>
    <xf numFmtId="0" fontId="3" fillId="0" borderId="5" xfId="0" applyFont="1" applyFill="1" applyBorder="1"/>
    <xf numFmtId="0" fontId="5" fillId="0" borderId="1" xfId="0" applyFont="1" applyFill="1" applyBorder="1" applyAlignment="1">
      <alignment horizontal="left"/>
    </xf>
    <xf numFmtId="0" fontId="0" fillId="0" borderId="6" xfId="0" applyFont="1" applyFill="1" applyBorder="1"/>
    <xf numFmtId="0" fontId="5" fillId="0" borderId="3" xfId="0" applyFont="1" applyFill="1" applyBorder="1" applyAlignment="1">
      <alignment horizontal="left"/>
    </xf>
    <xf numFmtId="0" fontId="0" fillId="0" borderId="4" xfId="0" applyFont="1" applyFill="1" applyBorder="1"/>
    <xf numFmtId="0" fontId="5" fillId="0" borderId="4" xfId="0" applyFont="1" applyFill="1" applyBorder="1" applyAlignment="1"/>
    <xf numFmtId="164" fontId="5" fillId="0" borderId="4" xfId="0" applyNumberFormat="1" applyFont="1" applyFill="1" applyBorder="1" applyAlignment="1">
      <alignment horizontal="right"/>
    </xf>
    <xf numFmtId="0" fontId="5" fillId="0" borderId="4" xfId="0" applyFont="1" applyFill="1" applyBorder="1" applyAlignment="1">
      <alignment horizontal="right"/>
    </xf>
    <xf numFmtId="0" fontId="0" fillId="0" borderId="4" xfId="0" applyFont="1" applyFill="1" applyBorder="1" applyAlignment="1">
      <alignment horizontal="left"/>
    </xf>
    <xf numFmtId="164" fontId="0" fillId="0" borderId="4" xfId="0" applyNumberFormat="1" applyFont="1" applyFill="1" applyBorder="1"/>
    <xf numFmtId="0" fontId="0" fillId="0" borderId="5" xfId="0" applyFont="1" applyFill="1" applyBorder="1"/>
    <xf numFmtId="0" fontId="5" fillId="0" borderId="7" xfId="0" applyFont="1" applyFill="1" applyBorder="1" applyAlignment="1">
      <alignment horizontal="left"/>
    </xf>
    <xf numFmtId="0" fontId="0" fillId="0" borderId="8" xfId="0" applyFont="1" applyFill="1" applyBorder="1"/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right"/>
    </xf>
    <xf numFmtId="0" fontId="1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15" fontId="5" fillId="0" borderId="0" xfId="0" applyNumberFormat="1" applyFont="1" applyFill="1" applyAlignment="1">
      <alignment horizontal="left"/>
    </xf>
    <xf numFmtId="0" fontId="0" fillId="0" borderId="0" xfId="0" applyFont="1" applyFill="1" applyAlignment="1"/>
    <xf numFmtId="0" fontId="12" fillId="0" borderId="0" xfId="0" applyFont="1" applyFill="1"/>
    <xf numFmtId="1" fontId="12" fillId="0" borderId="0" xfId="0" applyNumberFormat="1" applyFont="1" applyFill="1"/>
    <xf numFmtId="0" fontId="12" fillId="0" borderId="0" xfId="0" applyFont="1" applyFill="1" applyAlignment="1"/>
    <xf numFmtId="0" fontId="12" fillId="0" borderId="0" xfId="0" applyFont="1" applyFill="1" applyAlignment="1">
      <alignment horizontal="center"/>
    </xf>
    <xf numFmtId="0" fontId="13" fillId="0" borderId="0" xfId="0" applyFont="1" applyFill="1"/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left"/>
    </xf>
    <xf numFmtId="0" fontId="17" fillId="0" borderId="0" xfId="0" applyFont="1" applyAlignment="1">
      <alignment horizontal="left"/>
    </xf>
    <xf numFmtId="0" fontId="19" fillId="2" borderId="0" xfId="0" applyFont="1" applyFill="1" applyAlignment="1">
      <alignment horizontal="left"/>
    </xf>
    <xf numFmtId="0" fontId="17" fillId="2" borderId="0" xfId="0" applyFont="1" applyFill="1" applyAlignment="1">
      <alignment horizontal="left"/>
    </xf>
    <xf numFmtId="0" fontId="17" fillId="0" borderId="0" xfId="0" applyFont="1" applyFill="1" applyAlignment="1">
      <alignment horizontal="center"/>
    </xf>
    <xf numFmtId="0" fontId="17" fillId="0" borderId="0" xfId="0" applyFont="1" applyProtection="1">
      <protection locked="0"/>
    </xf>
    <xf numFmtId="0" fontId="17" fillId="3" borderId="0" xfId="0" applyFont="1" applyFill="1" applyAlignment="1">
      <alignment horizontal="left"/>
    </xf>
    <xf numFmtId="0" fontId="17" fillId="4" borderId="0" xfId="0" applyFont="1" applyFill="1" applyAlignment="1">
      <alignment horizontal="left"/>
    </xf>
    <xf numFmtId="0" fontId="17" fillId="0" borderId="0" xfId="0" applyFont="1" applyFill="1" applyAlignment="1" applyProtection="1">
      <alignment horizontal="center"/>
      <protection locked="0"/>
    </xf>
    <xf numFmtId="0" fontId="17" fillId="5" borderId="0" xfId="0" applyFont="1" applyFill="1" applyAlignment="1">
      <alignment horizontal="left"/>
    </xf>
    <xf numFmtId="0" fontId="20" fillId="0" borderId="0" xfId="0" applyFont="1" applyAlignment="1">
      <alignment horizontal="center"/>
    </xf>
    <xf numFmtId="0" fontId="21" fillId="0" borderId="0" xfId="0" applyFont="1" applyFill="1" applyAlignment="1">
      <alignment horizontal="center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4" fillId="0" borderId="0" xfId="0" applyFont="1" applyFill="1" applyAlignment="1">
      <alignment horizontal="center"/>
    </xf>
    <xf numFmtId="0" fontId="24" fillId="0" borderId="0" xfId="0" applyFont="1" applyFill="1"/>
    <xf numFmtId="0" fontId="25" fillId="0" borderId="0" xfId="0" applyFont="1"/>
    <xf numFmtId="0" fontId="25" fillId="0" borderId="0" xfId="0" applyFont="1" applyAlignment="1">
      <alignment horizontal="center"/>
    </xf>
    <xf numFmtId="164" fontId="3" fillId="0" borderId="4" xfId="0" applyNumberFormat="1" applyFont="1" applyFill="1" applyBorder="1"/>
    <xf numFmtId="0" fontId="3" fillId="0" borderId="1" xfId="0" applyFont="1" applyFill="1" applyBorder="1"/>
    <xf numFmtId="0" fontId="3" fillId="0" borderId="0" xfId="0" applyFont="1" applyFill="1" applyBorder="1"/>
    <xf numFmtId="164" fontId="3" fillId="0" borderId="0" xfId="0" applyNumberFormat="1" applyFont="1" applyFill="1" applyBorder="1"/>
    <xf numFmtId="0" fontId="3" fillId="0" borderId="6" xfId="0" applyFont="1" applyFill="1" applyBorder="1"/>
    <xf numFmtId="0" fontId="3" fillId="0" borderId="9" xfId="0" applyFont="1" applyFill="1" applyBorder="1"/>
    <xf numFmtId="0" fontId="3" fillId="0" borderId="10" xfId="0" applyFont="1" applyFill="1" applyBorder="1"/>
    <xf numFmtId="0" fontId="3" fillId="0" borderId="11" xfId="0" applyFont="1" applyFill="1" applyBorder="1"/>
    <xf numFmtId="0" fontId="3" fillId="0" borderId="7" xfId="0" applyFont="1" applyFill="1" applyBorder="1"/>
    <xf numFmtId="0" fontId="3" fillId="0" borderId="2" xfId="0" applyFont="1" applyFill="1" applyBorder="1"/>
    <xf numFmtId="0" fontId="3" fillId="0" borderId="8" xfId="0" applyFont="1" applyFill="1" applyBorder="1"/>
    <xf numFmtId="0" fontId="27" fillId="0" borderId="12" xfId="0" applyFont="1" applyBorder="1" applyAlignment="1">
      <alignment vertical="center" wrapText="1"/>
    </xf>
    <xf numFmtId="0" fontId="27" fillId="0" borderId="13" xfId="0" applyFont="1" applyBorder="1" applyAlignment="1">
      <alignment vertical="center" wrapText="1"/>
    </xf>
    <xf numFmtId="0" fontId="28" fillId="0" borderId="8" xfId="0" applyFont="1" applyBorder="1" applyAlignment="1">
      <alignment vertical="center" wrapText="1"/>
    </xf>
    <xf numFmtId="0" fontId="29" fillId="0" borderId="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7" fillId="0" borderId="16" xfId="0" applyFont="1" applyBorder="1" applyAlignment="1">
      <alignment vertical="center" wrapText="1"/>
    </xf>
    <xf numFmtId="0" fontId="28" fillId="0" borderId="2" xfId="0" applyFont="1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31" fillId="0" borderId="0" xfId="0" applyFont="1" applyAlignment="1">
      <alignment horizontal="left"/>
    </xf>
    <xf numFmtId="0" fontId="31" fillId="0" borderId="0" xfId="0" applyFont="1" applyAlignment="1">
      <alignment horizontal="left" vertical="center" wrapText="1"/>
    </xf>
    <xf numFmtId="10" fontId="31" fillId="0" borderId="0" xfId="0" applyNumberFormat="1" applyFont="1" applyAlignment="1">
      <alignment horizontal="left"/>
    </xf>
    <xf numFmtId="0" fontId="32" fillId="0" borderId="0" xfId="0" applyFont="1" applyAlignment="1">
      <alignment horizontal="left"/>
    </xf>
    <xf numFmtId="0" fontId="16" fillId="0" borderId="0" xfId="0" applyFont="1" applyFill="1" applyAlignment="1">
      <alignment horizontal="center"/>
    </xf>
    <xf numFmtId="2" fontId="17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1" fillId="0" borderId="0" xfId="0" applyFont="1" applyAlignment="1">
      <alignment horizontal="center"/>
    </xf>
    <xf numFmtId="0" fontId="28" fillId="0" borderId="15" xfId="0" applyFont="1" applyBorder="1" applyAlignment="1">
      <alignment vertical="center" wrapText="1"/>
    </xf>
    <xf numFmtId="0" fontId="28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</cellXfs>
  <cellStyles count="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83203125" defaultRowHeight="14" x14ac:dyDescent="0"/>
  <cols>
    <col min="1" max="1" width="16.1640625" style="7" bestFit="1" customWidth="1"/>
    <col min="2" max="2" width="52" style="7" bestFit="1" customWidth="1"/>
    <col min="3" max="3" width="11.5" style="7" bestFit="1" customWidth="1"/>
    <col min="4" max="4" width="15" style="7" bestFit="1" customWidth="1"/>
    <col min="5" max="5" width="19.5" style="7" bestFit="1" customWidth="1"/>
    <col min="6" max="6" width="13.1640625" style="7" bestFit="1" customWidth="1"/>
    <col min="7" max="7" width="10.33203125" style="7" bestFit="1" customWidth="1"/>
    <col min="8" max="8" width="6.33203125" style="7" bestFit="1" customWidth="1"/>
    <col min="9" max="9" width="15.33203125" style="7" bestFit="1" customWidth="1"/>
    <col min="10" max="10" width="6.6640625" style="7" bestFit="1" customWidth="1"/>
    <col min="11" max="11" width="10.6640625" style="7" bestFit="1" customWidth="1"/>
    <col min="12" max="12" width="12.5" style="7" bestFit="1" customWidth="1"/>
    <col min="13" max="13" width="11.5" style="7" bestFit="1" customWidth="1"/>
    <col min="14" max="14" width="8" style="7" bestFit="1" customWidth="1"/>
    <col min="15" max="15" width="5.5" style="7" bestFit="1" customWidth="1"/>
    <col min="16" max="16" width="8" style="7" bestFit="1" customWidth="1"/>
    <col min="17" max="17" width="73.5" style="7" bestFit="1" customWidth="1"/>
    <col min="18" max="18" width="12.6640625" style="4" bestFit="1" customWidth="1"/>
    <col min="19" max="19" width="16" style="7" bestFit="1" customWidth="1"/>
    <col min="20" max="20" width="17.6640625" style="7" bestFit="1" customWidth="1"/>
    <col min="21" max="21" width="7.1640625" style="7" bestFit="1" customWidth="1"/>
    <col min="22" max="22" width="12.83203125" style="7" bestFit="1" customWidth="1"/>
    <col min="23" max="23" width="137.5" style="7" bestFit="1" customWidth="1"/>
    <col min="24" max="24" width="31.5" style="7" bestFit="1" customWidth="1"/>
    <col min="25" max="16384" width="8.83203125" style="7"/>
  </cols>
  <sheetData>
    <row r="1" spans="1:24">
      <c r="A1" s="13" t="s">
        <v>62</v>
      </c>
      <c r="B1" s="46" t="s">
        <v>63</v>
      </c>
      <c r="C1" s="13" t="s">
        <v>64</v>
      </c>
      <c r="D1" s="13" t="s">
        <v>235</v>
      </c>
      <c r="E1" s="13" t="s">
        <v>163</v>
      </c>
      <c r="F1" s="13" t="s">
        <v>65</v>
      </c>
      <c r="G1" s="13" t="s">
        <v>1</v>
      </c>
      <c r="H1" s="13" t="s">
        <v>66</v>
      </c>
      <c r="I1" s="47" t="s">
        <v>67</v>
      </c>
      <c r="J1" s="13" t="s">
        <v>2</v>
      </c>
      <c r="K1" s="13" t="s">
        <v>68</v>
      </c>
      <c r="L1" s="13" t="s">
        <v>69</v>
      </c>
      <c r="M1" s="13" t="s">
        <v>70</v>
      </c>
      <c r="N1" s="13" t="s">
        <v>71</v>
      </c>
      <c r="O1" s="13" t="s">
        <v>72</v>
      </c>
      <c r="P1" s="13" t="s">
        <v>73</v>
      </c>
      <c r="Q1" s="13" t="s">
        <v>74</v>
      </c>
      <c r="R1" s="13" t="s">
        <v>244</v>
      </c>
      <c r="S1" s="48" t="s">
        <v>75</v>
      </c>
      <c r="T1" s="48" t="s">
        <v>76</v>
      </c>
      <c r="U1" s="48" t="s">
        <v>77</v>
      </c>
      <c r="V1" s="49" t="s">
        <v>78</v>
      </c>
      <c r="W1" s="46" t="s">
        <v>79</v>
      </c>
      <c r="X1" s="2" t="s">
        <v>80</v>
      </c>
    </row>
    <row r="2" spans="1:24">
      <c r="A2" s="5" t="s">
        <v>28</v>
      </c>
      <c r="B2" s="8" t="s">
        <v>94</v>
      </c>
      <c r="C2" s="5" t="s">
        <v>164</v>
      </c>
      <c r="D2" s="4"/>
      <c r="E2" s="9">
        <v>39542</v>
      </c>
      <c r="F2" s="4" t="s">
        <v>84</v>
      </c>
      <c r="G2" s="4" t="s">
        <v>29</v>
      </c>
      <c r="H2" s="50">
        <v>1</v>
      </c>
      <c r="I2" s="8" t="s">
        <v>95</v>
      </c>
      <c r="J2" s="5"/>
      <c r="K2" s="4" t="s">
        <v>96</v>
      </c>
      <c r="L2" s="5" t="s">
        <v>85</v>
      </c>
      <c r="M2" s="5" t="s">
        <v>86</v>
      </c>
      <c r="N2" s="5" t="s">
        <v>87</v>
      </c>
      <c r="O2" s="4" t="s">
        <v>88</v>
      </c>
      <c r="P2" s="4" t="s">
        <v>97</v>
      </c>
      <c r="Q2" s="5" t="s">
        <v>98</v>
      </c>
      <c r="R2" s="5" t="s">
        <v>263</v>
      </c>
      <c r="S2" s="5">
        <v>43.483499999999999</v>
      </c>
      <c r="T2" s="12">
        <v>-123.934</v>
      </c>
      <c r="U2" s="10" t="s">
        <v>91</v>
      </c>
      <c r="V2" s="11">
        <v>125</v>
      </c>
      <c r="W2" s="5" t="s">
        <v>99</v>
      </c>
      <c r="X2" s="2"/>
    </row>
    <row r="3" spans="1:24">
      <c r="A3" s="5" t="s">
        <v>38</v>
      </c>
      <c r="B3" s="8" t="s">
        <v>103</v>
      </c>
      <c r="C3" s="5" t="s">
        <v>114</v>
      </c>
      <c r="D3" s="4"/>
      <c r="E3" s="9">
        <v>41863</v>
      </c>
      <c r="F3" s="4" t="s">
        <v>84</v>
      </c>
      <c r="G3" s="4" t="s">
        <v>29</v>
      </c>
      <c r="H3" s="50">
        <v>1</v>
      </c>
      <c r="I3" s="8"/>
      <c r="J3" s="5" t="s">
        <v>7</v>
      </c>
      <c r="K3" s="4" t="s">
        <v>96</v>
      </c>
      <c r="L3" s="5" t="s">
        <v>85</v>
      </c>
      <c r="M3" s="5" t="s">
        <v>86</v>
      </c>
      <c r="N3" s="5" t="s">
        <v>87</v>
      </c>
      <c r="O3" s="4" t="s">
        <v>88</v>
      </c>
      <c r="P3" s="4" t="s">
        <v>97</v>
      </c>
      <c r="Q3" s="5" t="s">
        <v>98</v>
      </c>
      <c r="R3" s="5" t="s">
        <v>263</v>
      </c>
      <c r="S3" s="51" t="s">
        <v>115</v>
      </c>
      <c r="T3" s="51">
        <v>-123.9333</v>
      </c>
      <c r="U3" s="10" t="s">
        <v>91</v>
      </c>
      <c r="V3" s="11">
        <v>125</v>
      </c>
      <c r="W3" s="5" t="s">
        <v>116</v>
      </c>
      <c r="X3" s="2"/>
    </row>
    <row r="4" spans="1:24">
      <c r="A4" s="5" t="s">
        <v>55</v>
      </c>
      <c r="B4" s="8" t="s">
        <v>94</v>
      </c>
      <c r="C4" s="5" t="s">
        <v>152</v>
      </c>
      <c r="D4" s="5"/>
      <c r="E4" s="14" t="s">
        <v>153</v>
      </c>
      <c r="F4" s="14" t="s">
        <v>84</v>
      </c>
      <c r="G4" s="4" t="s">
        <v>29</v>
      </c>
      <c r="H4" s="15">
        <v>1</v>
      </c>
      <c r="I4" s="8" t="s">
        <v>145</v>
      </c>
      <c r="J4" s="5" t="s">
        <v>7</v>
      </c>
      <c r="K4" s="4" t="s">
        <v>96</v>
      </c>
      <c r="L4" s="5" t="s">
        <v>85</v>
      </c>
      <c r="M4" s="53" t="s">
        <v>86</v>
      </c>
      <c r="N4" s="5" t="s">
        <v>87</v>
      </c>
      <c r="O4" s="5" t="s">
        <v>88</v>
      </c>
      <c r="P4" s="5" t="s">
        <v>97</v>
      </c>
      <c r="Q4" s="5" t="s">
        <v>98</v>
      </c>
      <c r="R4" s="6" t="s">
        <v>263</v>
      </c>
      <c r="S4" s="10">
        <v>43.483499999999999</v>
      </c>
      <c r="T4" s="10">
        <v>-123.934</v>
      </c>
      <c r="U4" s="10" t="s">
        <v>91</v>
      </c>
      <c r="V4" s="11">
        <v>125</v>
      </c>
      <c r="W4" s="5" t="s">
        <v>99</v>
      </c>
      <c r="X4" s="2"/>
    </row>
    <row r="5" spans="1:24">
      <c r="A5" s="5" t="s">
        <v>43</v>
      </c>
      <c r="B5" s="8" t="s">
        <v>238</v>
      </c>
      <c r="C5" s="5" t="s">
        <v>136</v>
      </c>
      <c r="D5" s="4"/>
      <c r="E5" s="9">
        <v>42093</v>
      </c>
      <c r="F5" s="4" t="s">
        <v>84</v>
      </c>
      <c r="G5" s="4" t="s">
        <v>29</v>
      </c>
      <c r="H5" s="50">
        <v>1</v>
      </c>
      <c r="I5" s="8" t="s">
        <v>125</v>
      </c>
      <c r="J5" s="8" t="s">
        <v>7</v>
      </c>
      <c r="K5" s="4" t="s">
        <v>96</v>
      </c>
      <c r="L5" s="5" t="s">
        <v>85</v>
      </c>
      <c r="M5" s="5" t="s">
        <v>86</v>
      </c>
      <c r="N5" s="5" t="s">
        <v>87</v>
      </c>
      <c r="O5" s="4" t="s">
        <v>88</v>
      </c>
      <c r="P5" s="4" t="s">
        <v>97</v>
      </c>
      <c r="Q5" s="5" t="s">
        <v>137</v>
      </c>
      <c r="R5" s="6" t="s">
        <v>264</v>
      </c>
      <c r="S5" s="5">
        <v>43.152099999999997</v>
      </c>
      <c r="T5" s="12">
        <v>-123.8116</v>
      </c>
      <c r="U5" s="10" t="s">
        <v>91</v>
      </c>
      <c r="V5" s="11">
        <v>216</v>
      </c>
      <c r="W5" s="5" t="s">
        <v>138</v>
      </c>
      <c r="X5" s="2"/>
    </row>
    <row r="6" spans="1:24">
      <c r="A6" s="5" t="s">
        <v>44</v>
      </c>
      <c r="B6" s="8" t="s">
        <v>238</v>
      </c>
      <c r="C6" s="5" t="s">
        <v>136</v>
      </c>
      <c r="D6" s="4"/>
      <c r="E6" s="9">
        <v>42093</v>
      </c>
      <c r="F6" s="4" t="s">
        <v>84</v>
      </c>
      <c r="G6" s="4" t="s">
        <v>29</v>
      </c>
      <c r="H6" s="50">
        <v>1</v>
      </c>
      <c r="I6" s="8" t="s">
        <v>125</v>
      </c>
      <c r="J6" s="8" t="s">
        <v>7</v>
      </c>
      <c r="K6" s="4" t="s">
        <v>96</v>
      </c>
      <c r="L6" s="5" t="s">
        <v>85</v>
      </c>
      <c r="M6" s="5" t="s">
        <v>86</v>
      </c>
      <c r="N6" s="5" t="s">
        <v>87</v>
      </c>
      <c r="O6" s="4" t="s">
        <v>88</v>
      </c>
      <c r="P6" s="4" t="s">
        <v>97</v>
      </c>
      <c r="Q6" s="5" t="s">
        <v>137</v>
      </c>
      <c r="R6" s="6" t="s">
        <v>264</v>
      </c>
      <c r="S6" s="5">
        <v>43.152099999999997</v>
      </c>
      <c r="T6" s="12">
        <v>-123.8116</v>
      </c>
      <c r="U6" s="10" t="s">
        <v>91</v>
      </c>
      <c r="V6" s="11">
        <v>216</v>
      </c>
      <c r="W6" s="5" t="s">
        <v>138</v>
      </c>
      <c r="X6" s="2"/>
    </row>
    <row r="7" spans="1:24">
      <c r="A7" s="5" t="s">
        <v>45</v>
      </c>
      <c r="B7" s="8" t="s">
        <v>238</v>
      </c>
      <c r="C7" s="5" t="s">
        <v>136</v>
      </c>
      <c r="D7" s="4"/>
      <c r="E7" s="9">
        <v>42093</v>
      </c>
      <c r="F7" s="4" t="s">
        <v>84</v>
      </c>
      <c r="G7" s="4" t="s">
        <v>29</v>
      </c>
      <c r="H7" s="50">
        <v>1</v>
      </c>
      <c r="I7" s="8" t="s">
        <v>125</v>
      </c>
      <c r="J7" s="8" t="s">
        <v>7</v>
      </c>
      <c r="K7" s="4" t="s">
        <v>96</v>
      </c>
      <c r="L7" s="5" t="s">
        <v>85</v>
      </c>
      <c r="M7" s="5" t="s">
        <v>86</v>
      </c>
      <c r="N7" s="5" t="s">
        <v>87</v>
      </c>
      <c r="O7" s="4" t="s">
        <v>88</v>
      </c>
      <c r="P7" s="7" t="s">
        <v>97</v>
      </c>
      <c r="Q7" s="5" t="s">
        <v>137</v>
      </c>
      <c r="R7" s="6" t="s">
        <v>264</v>
      </c>
      <c r="S7" s="5">
        <v>43.152099999999997</v>
      </c>
      <c r="T7" s="12">
        <v>-123.8116</v>
      </c>
      <c r="U7" s="10" t="s">
        <v>91</v>
      </c>
      <c r="V7" s="11">
        <v>216</v>
      </c>
      <c r="W7" s="5" t="s">
        <v>138</v>
      </c>
      <c r="X7" s="2"/>
    </row>
    <row r="8" spans="1:24">
      <c r="A8" s="5" t="s">
        <v>59</v>
      </c>
      <c r="B8" s="5" t="s">
        <v>238</v>
      </c>
      <c r="C8" s="5" t="s">
        <v>136</v>
      </c>
      <c r="D8" s="5"/>
      <c r="E8" s="9">
        <v>40630</v>
      </c>
      <c r="F8" s="14" t="s">
        <v>84</v>
      </c>
      <c r="G8" s="4" t="s">
        <v>29</v>
      </c>
      <c r="H8" s="15">
        <v>1</v>
      </c>
      <c r="I8" s="8" t="s">
        <v>125</v>
      </c>
      <c r="J8" s="5" t="s">
        <v>5</v>
      </c>
      <c r="K8" s="5" t="s">
        <v>96</v>
      </c>
      <c r="L8" s="5" t="s">
        <v>85</v>
      </c>
      <c r="M8" s="5" t="s">
        <v>86</v>
      </c>
      <c r="N8" s="5" t="s">
        <v>87</v>
      </c>
      <c r="O8" s="5" t="s">
        <v>88</v>
      </c>
      <c r="P8" s="5" t="s">
        <v>97</v>
      </c>
      <c r="Q8" s="5" t="s">
        <v>137</v>
      </c>
      <c r="R8" s="6" t="s">
        <v>264</v>
      </c>
      <c r="S8" s="5">
        <v>43.152099999999997</v>
      </c>
      <c r="T8" s="12">
        <v>-123.8116</v>
      </c>
      <c r="U8" s="5" t="s">
        <v>91</v>
      </c>
      <c r="V8" s="11">
        <v>216</v>
      </c>
      <c r="W8" s="5" t="s">
        <v>138</v>
      </c>
      <c r="X8" s="2" t="s">
        <v>239</v>
      </c>
    </row>
    <row r="9" spans="1:24">
      <c r="A9" s="4" t="s">
        <v>160</v>
      </c>
      <c r="B9" s="5" t="s">
        <v>238</v>
      </c>
      <c r="C9" s="5" t="s">
        <v>136</v>
      </c>
      <c r="D9" s="4"/>
      <c r="E9" s="9">
        <v>42093</v>
      </c>
      <c r="F9" s="4" t="s">
        <v>84</v>
      </c>
      <c r="G9" s="4" t="s">
        <v>29</v>
      </c>
      <c r="H9" s="4">
        <v>3</v>
      </c>
      <c r="I9" s="54" t="s">
        <v>127</v>
      </c>
      <c r="J9" s="4"/>
      <c r="K9" s="4" t="s">
        <v>96</v>
      </c>
      <c r="L9" s="5" t="s">
        <v>85</v>
      </c>
      <c r="M9" s="5" t="s">
        <v>86</v>
      </c>
      <c r="N9" s="5" t="s">
        <v>87</v>
      </c>
      <c r="O9" s="5" t="s">
        <v>88</v>
      </c>
      <c r="P9" s="5" t="s">
        <v>97</v>
      </c>
      <c r="Q9" s="5" t="s">
        <v>137</v>
      </c>
      <c r="R9" s="6" t="s">
        <v>264</v>
      </c>
      <c r="S9" s="5">
        <v>43.152099999999997</v>
      </c>
      <c r="T9" s="12">
        <v>-123.8116</v>
      </c>
      <c r="U9" s="5" t="s">
        <v>91</v>
      </c>
      <c r="V9" s="11">
        <v>216</v>
      </c>
      <c r="W9" s="5" t="s">
        <v>138</v>
      </c>
      <c r="X9" s="2"/>
    </row>
    <row r="10" spans="1:24">
      <c r="A10" s="5" t="s">
        <v>36</v>
      </c>
      <c r="B10" s="8" t="s">
        <v>103</v>
      </c>
      <c r="C10" s="5" t="s">
        <v>111</v>
      </c>
      <c r="D10" s="4"/>
      <c r="E10" s="9">
        <v>41863</v>
      </c>
      <c r="F10" s="4" t="s">
        <v>84</v>
      </c>
      <c r="G10" s="4" t="s">
        <v>29</v>
      </c>
      <c r="H10" s="50">
        <v>1</v>
      </c>
      <c r="I10" s="8"/>
      <c r="J10" s="5" t="s">
        <v>7</v>
      </c>
      <c r="K10" s="4" t="s">
        <v>96</v>
      </c>
      <c r="L10" s="5" t="s">
        <v>85</v>
      </c>
      <c r="M10" s="5" t="s">
        <v>86</v>
      </c>
      <c r="N10" s="5" t="s">
        <v>87</v>
      </c>
      <c r="O10" s="4" t="s">
        <v>88</v>
      </c>
      <c r="P10" s="4" t="s">
        <v>97</v>
      </c>
      <c r="Q10" s="5" t="s">
        <v>112</v>
      </c>
      <c r="R10" s="5" t="s">
        <v>265</v>
      </c>
      <c r="S10" s="51">
        <v>43.260199999999998</v>
      </c>
      <c r="T10" s="51">
        <v>-124.0299</v>
      </c>
      <c r="U10" s="10" t="s">
        <v>91</v>
      </c>
      <c r="V10" s="11">
        <v>60</v>
      </c>
      <c r="W10" s="5" t="s">
        <v>113</v>
      </c>
      <c r="X10" s="2"/>
    </row>
    <row r="11" spans="1:24">
      <c r="A11" s="5" t="s">
        <v>37</v>
      </c>
      <c r="B11" s="8" t="s">
        <v>103</v>
      </c>
      <c r="C11" s="5" t="s">
        <v>111</v>
      </c>
      <c r="D11" s="4"/>
      <c r="E11" s="9">
        <v>41863</v>
      </c>
      <c r="F11" s="4" t="s">
        <v>84</v>
      </c>
      <c r="G11" s="4" t="s">
        <v>29</v>
      </c>
      <c r="H11" s="50">
        <v>1</v>
      </c>
      <c r="I11" s="8"/>
      <c r="J11" s="5"/>
      <c r="K11" s="4" t="s">
        <v>96</v>
      </c>
      <c r="L11" s="5" t="s">
        <v>85</v>
      </c>
      <c r="M11" s="5" t="s">
        <v>86</v>
      </c>
      <c r="N11" s="5" t="s">
        <v>87</v>
      </c>
      <c r="O11" s="4" t="s">
        <v>88</v>
      </c>
      <c r="P11" s="4" t="s">
        <v>97</v>
      </c>
      <c r="Q11" s="5" t="s">
        <v>112</v>
      </c>
      <c r="R11" s="5" t="s">
        <v>265</v>
      </c>
      <c r="S11" s="51">
        <v>43.260199999999998</v>
      </c>
      <c r="T11" s="51">
        <v>-124.0299</v>
      </c>
      <c r="U11" s="10" t="s">
        <v>91</v>
      </c>
      <c r="V11" s="11">
        <v>60</v>
      </c>
      <c r="W11" s="5" t="s">
        <v>113</v>
      </c>
      <c r="X11" s="2"/>
    </row>
    <row r="12" spans="1:24">
      <c r="A12" s="5" t="s">
        <v>56</v>
      </c>
      <c r="B12" s="5" t="s">
        <v>103</v>
      </c>
      <c r="C12" s="5" t="s">
        <v>111</v>
      </c>
      <c r="D12" s="5"/>
      <c r="E12" s="14" t="s">
        <v>154</v>
      </c>
      <c r="F12" s="14" t="s">
        <v>84</v>
      </c>
      <c r="G12" s="5" t="s">
        <v>29</v>
      </c>
      <c r="H12" s="15">
        <v>1</v>
      </c>
      <c r="I12" s="8" t="s">
        <v>145</v>
      </c>
      <c r="J12" s="5" t="s">
        <v>5</v>
      </c>
      <c r="K12" s="5" t="s">
        <v>96</v>
      </c>
      <c r="L12" s="5" t="s">
        <v>85</v>
      </c>
      <c r="M12" s="53" t="s">
        <v>86</v>
      </c>
      <c r="N12" s="5" t="s">
        <v>87</v>
      </c>
      <c r="O12" s="5" t="s">
        <v>88</v>
      </c>
      <c r="P12" s="5" t="s">
        <v>97</v>
      </c>
      <c r="Q12" s="5" t="s">
        <v>112</v>
      </c>
      <c r="R12" s="6" t="s">
        <v>265</v>
      </c>
      <c r="S12" s="10">
        <v>43.260199999999998</v>
      </c>
      <c r="T12" s="10">
        <v>-124.0299</v>
      </c>
      <c r="U12" s="10" t="s">
        <v>91</v>
      </c>
      <c r="V12" s="11">
        <v>60</v>
      </c>
      <c r="W12" s="5" t="s">
        <v>113</v>
      </c>
      <c r="X12" s="2" t="s">
        <v>239</v>
      </c>
    </row>
    <row r="13" spans="1:24">
      <c r="A13" s="5" t="s">
        <v>31</v>
      </c>
      <c r="B13" s="8" t="s">
        <v>103</v>
      </c>
      <c r="C13" s="5" t="s">
        <v>108</v>
      </c>
      <c r="D13" s="4"/>
      <c r="E13" s="9">
        <v>41862</v>
      </c>
      <c r="F13" s="4" t="s">
        <v>84</v>
      </c>
      <c r="G13" s="4" t="s">
        <v>29</v>
      </c>
      <c r="H13" s="50">
        <v>1</v>
      </c>
      <c r="I13" s="8"/>
      <c r="J13" s="5" t="s">
        <v>7</v>
      </c>
      <c r="K13" s="4" t="s">
        <v>96</v>
      </c>
      <c r="L13" s="5" t="s">
        <v>85</v>
      </c>
      <c r="M13" s="5" t="s">
        <v>86</v>
      </c>
      <c r="N13" s="5" t="s">
        <v>87</v>
      </c>
      <c r="O13" s="4" t="s">
        <v>88</v>
      </c>
      <c r="P13" s="4" t="s">
        <v>105</v>
      </c>
      <c r="Q13" s="5" t="s">
        <v>109</v>
      </c>
      <c r="R13" s="5" t="s">
        <v>266</v>
      </c>
      <c r="S13" s="51">
        <v>42.509399999999999</v>
      </c>
      <c r="T13" s="51">
        <v>-124.2948</v>
      </c>
      <c r="U13" s="10" t="s">
        <v>91</v>
      </c>
      <c r="V13" s="11">
        <v>80</v>
      </c>
      <c r="W13" s="5" t="s">
        <v>110</v>
      </c>
      <c r="X13" s="2"/>
    </row>
    <row r="14" spans="1:24">
      <c r="A14" s="5" t="s">
        <v>54</v>
      </c>
      <c r="B14" s="5" t="s">
        <v>103</v>
      </c>
      <c r="C14" s="5" t="s">
        <v>108</v>
      </c>
      <c r="D14" s="5"/>
      <c r="E14" s="14" t="s">
        <v>151</v>
      </c>
      <c r="F14" s="14" t="s">
        <v>84</v>
      </c>
      <c r="G14" s="5" t="s">
        <v>29</v>
      </c>
      <c r="H14" s="15">
        <v>1</v>
      </c>
      <c r="I14" s="8"/>
      <c r="J14" s="5"/>
      <c r="K14" s="5" t="s">
        <v>96</v>
      </c>
      <c r="L14" s="5" t="s">
        <v>85</v>
      </c>
      <c r="M14" s="53" t="s">
        <v>86</v>
      </c>
      <c r="N14" s="5" t="s">
        <v>87</v>
      </c>
      <c r="O14" s="5" t="s">
        <v>88</v>
      </c>
      <c r="P14" s="5" t="s">
        <v>105</v>
      </c>
      <c r="Q14" s="5" t="s">
        <v>109</v>
      </c>
      <c r="R14" s="6" t="s">
        <v>266</v>
      </c>
      <c r="S14" s="10">
        <v>42.509399999999999</v>
      </c>
      <c r="T14" s="10">
        <v>-124.2948</v>
      </c>
      <c r="U14" s="10" t="s">
        <v>91</v>
      </c>
      <c r="V14" s="11">
        <v>80</v>
      </c>
      <c r="W14" s="5" t="s">
        <v>110</v>
      </c>
      <c r="X14" s="2"/>
    </row>
    <row r="15" spans="1:24">
      <c r="A15" s="5" t="s">
        <v>30</v>
      </c>
      <c r="B15" s="8" t="s">
        <v>103</v>
      </c>
      <c r="C15" s="5" t="s">
        <v>104</v>
      </c>
      <c r="D15" s="5"/>
      <c r="E15" s="9">
        <v>41863</v>
      </c>
      <c r="F15" s="4" t="s">
        <v>84</v>
      </c>
      <c r="G15" s="4" t="s">
        <v>29</v>
      </c>
      <c r="H15" s="50">
        <v>1</v>
      </c>
      <c r="I15" s="8"/>
      <c r="J15" s="5"/>
      <c r="K15" s="4" t="s">
        <v>96</v>
      </c>
      <c r="L15" s="5" t="s">
        <v>85</v>
      </c>
      <c r="M15" s="5" t="s">
        <v>86</v>
      </c>
      <c r="N15" s="5" t="s">
        <v>87</v>
      </c>
      <c r="O15" s="4" t="s">
        <v>88</v>
      </c>
      <c r="P15" s="4" t="s">
        <v>105</v>
      </c>
      <c r="Q15" s="5" t="s">
        <v>106</v>
      </c>
      <c r="R15" s="5" t="s">
        <v>270</v>
      </c>
      <c r="S15" s="5">
        <v>42.8048</v>
      </c>
      <c r="T15" s="12">
        <v>-124.3252</v>
      </c>
      <c r="U15" s="10" t="s">
        <v>91</v>
      </c>
      <c r="V15" s="11">
        <v>60</v>
      </c>
      <c r="W15" s="5" t="s">
        <v>107</v>
      </c>
      <c r="X15" s="13"/>
    </row>
    <row r="16" spans="1:24">
      <c r="A16" s="5" t="s">
        <v>32</v>
      </c>
      <c r="B16" s="8" t="s">
        <v>103</v>
      </c>
      <c r="C16" s="5" t="s">
        <v>104</v>
      </c>
      <c r="D16" s="4"/>
      <c r="E16" s="9">
        <v>41863</v>
      </c>
      <c r="F16" s="4" t="s">
        <v>84</v>
      </c>
      <c r="G16" s="4" t="s">
        <v>29</v>
      </c>
      <c r="H16" s="50">
        <v>1</v>
      </c>
      <c r="I16" s="8"/>
      <c r="J16" s="5" t="s">
        <v>7</v>
      </c>
      <c r="K16" s="4" t="s">
        <v>96</v>
      </c>
      <c r="L16" s="5" t="s">
        <v>85</v>
      </c>
      <c r="M16" s="5" t="s">
        <v>86</v>
      </c>
      <c r="N16" s="5" t="s">
        <v>87</v>
      </c>
      <c r="O16" s="4" t="s">
        <v>88</v>
      </c>
      <c r="P16" s="4" t="s">
        <v>105</v>
      </c>
      <c r="Q16" s="5" t="s">
        <v>106</v>
      </c>
      <c r="R16" s="5" t="s">
        <v>270</v>
      </c>
      <c r="S16" s="51">
        <v>42.8048</v>
      </c>
      <c r="T16" s="51">
        <v>-124.3252</v>
      </c>
      <c r="U16" s="10" t="s">
        <v>91</v>
      </c>
      <c r="V16" s="11">
        <v>60</v>
      </c>
      <c r="W16" s="5" t="s">
        <v>107</v>
      </c>
      <c r="X16" s="2"/>
    </row>
    <row r="17" spans="1:24">
      <c r="A17" s="5" t="s">
        <v>33</v>
      </c>
      <c r="B17" s="8" t="s">
        <v>103</v>
      </c>
      <c r="C17" s="5" t="s">
        <v>104</v>
      </c>
      <c r="D17" s="4"/>
      <c r="E17" s="9">
        <v>41863</v>
      </c>
      <c r="F17" s="4" t="s">
        <v>84</v>
      </c>
      <c r="G17" s="4" t="s">
        <v>29</v>
      </c>
      <c r="H17" s="50">
        <v>1</v>
      </c>
      <c r="I17" s="8"/>
      <c r="J17" s="5"/>
      <c r="K17" s="4" t="s">
        <v>96</v>
      </c>
      <c r="L17" s="5" t="s">
        <v>85</v>
      </c>
      <c r="M17" s="5" t="s">
        <v>86</v>
      </c>
      <c r="N17" s="5" t="s">
        <v>87</v>
      </c>
      <c r="O17" s="4" t="s">
        <v>88</v>
      </c>
      <c r="P17" s="4" t="s">
        <v>105</v>
      </c>
      <c r="Q17" s="5" t="s">
        <v>106</v>
      </c>
      <c r="R17" s="5" t="s">
        <v>270</v>
      </c>
      <c r="S17" s="51">
        <v>42.8048</v>
      </c>
      <c r="T17" s="51">
        <v>-124.3252</v>
      </c>
      <c r="U17" s="10" t="s">
        <v>91</v>
      </c>
      <c r="V17" s="11">
        <v>60</v>
      </c>
      <c r="W17" s="5" t="s">
        <v>107</v>
      </c>
      <c r="X17" s="2"/>
    </row>
    <row r="18" spans="1:24">
      <c r="A18" s="5" t="s">
        <v>34</v>
      </c>
      <c r="B18" s="8" t="s">
        <v>103</v>
      </c>
      <c r="C18" s="5" t="s">
        <v>104</v>
      </c>
      <c r="D18" s="4"/>
      <c r="E18" s="9">
        <v>41863</v>
      </c>
      <c r="F18" s="4" t="s">
        <v>84</v>
      </c>
      <c r="G18" s="4" t="s">
        <v>29</v>
      </c>
      <c r="H18" s="50">
        <v>1</v>
      </c>
      <c r="I18" s="8"/>
      <c r="J18" s="5"/>
      <c r="K18" s="4" t="s">
        <v>96</v>
      </c>
      <c r="L18" s="5" t="s">
        <v>85</v>
      </c>
      <c r="M18" s="5" t="s">
        <v>86</v>
      </c>
      <c r="N18" s="5" t="s">
        <v>87</v>
      </c>
      <c r="O18" s="4" t="s">
        <v>88</v>
      </c>
      <c r="P18" s="4" t="s">
        <v>105</v>
      </c>
      <c r="Q18" s="5" t="s">
        <v>106</v>
      </c>
      <c r="R18" s="5" t="s">
        <v>270</v>
      </c>
      <c r="S18" s="51">
        <v>42.8048</v>
      </c>
      <c r="T18" s="51">
        <v>-124.3252</v>
      </c>
      <c r="U18" s="10" t="s">
        <v>91</v>
      </c>
      <c r="V18" s="11">
        <v>60</v>
      </c>
      <c r="W18" s="5" t="s">
        <v>107</v>
      </c>
      <c r="X18" s="2"/>
    </row>
    <row r="19" spans="1:24">
      <c r="A19" s="5" t="s">
        <v>35</v>
      </c>
      <c r="B19" s="8" t="s">
        <v>103</v>
      </c>
      <c r="C19" s="5" t="s">
        <v>104</v>
      </c>
      <c r="D19" s="4"/>
      <c r="E19" s="9">
        <v>41863</v>
      </c>
      <c r="F19" s="4" t="s">
        <v>84</v>
      </c>
      <c r="G19" s="4" t="s">
        <v>29</v>
      </c>
      <c r="H19" s="50">
        <v>1</v>
      </c>
      <c r="I19" s="8"/>
      <c r="J19" s="5"/>
      <c r="K19" s="4" t="s">
        <v>96</v>
      </c>
      <c r="L19" s="5" t="s">
        <v>85</v>
      </c>
      <c r="M19" s="5" t="s">
        <v>86</v>
      </c>
      <c r="N19" s="5" t="s">
        <v>87</v>
      </c>
      <c r="O19" s="4" t="s">
        <v>88</v>
      </c>
      <c r="P19" s="4" t="s">
        <v>105</v>
      </c>
      <c r="Q19" s="5" t="s">
        <v>106</v>
      </c>
      <c r="R19" s="5" t="s">
        <v>270</v>
      </c>
      <c r="S19" s="51">
        <v>42.8048</v>
      </c>
      <c r="T19" s="51">
        <v>-124.3252</v>
      </c>
      <c r="U19" s="10" t="s">
        <v>91</v>
      </c>
      <c r="V19" s="11">
        <v>60</v>
      </c>
      <c r="W19" s="5" t="s">
        <v>107</v>
      </c>
      <c r="X19" s="2"/>
    </row>
    <row r="20" spans="1:24">
      <c r="A20" s="5" t="s">
        <v>57</v>
      </c>
      <c r="B20" s="5" t="s">
        <v>103</v>
      </c>
      <c r="C20" s="5" t="s">
        <v>104</v>
      </c>
      <c r="D20" s="5"/>
      <c r="E20" s="14" t="s">
        <v>154</v>
      </c>
      <c r="F20" s="14" t="s">
        <v>84</v>
      </c>
      <c r="G20" s="4" t="s">
        <v>29</v>
      </c>
      <c r="H20" s="15">
        <v>1</v>
      </c>
      <c r="I20" s="8" t="s">
        <v>145</v>
      </c>
      <c r="J20" s="5"/>
      <c r="K20" s="4" t="s">
        <v>96</v>
      </c>
      <c r="L20" s="5" t="s">
        <v>85</v>
      </c>
      <c r="M20" s="53" t="s">
        <v>86</v>
      </c>
      <c r="N20" s="5" t="s">
        <v>87</v>
      </c>
      <c r="O20" s="5" t="s">
        <v>88</v>
      </c>
      <c r="P20" s="5" t="s">
        <v>105</v>
      </c>
      <c r="Q20" s="5" t="s">
        <v>106</v>
      </c>
      <c r="R20" s="6" t="s">
        <v>270</v>
      </c>
      <c r="S20" s="10">
        <v>42.8048</v>
      </c>
      <c r="T20" s="10">
        <v>-124.3252</v>
      </c>
      <c r="U20" s="10" t="s">
        <v>91</v>
      </c>
      <c r="V20" s="11">
        <v>60</v>
      </c>
      <c r="W20" s="5" t="s">
        <v>107</v>
      </c>
      <c r="X20" s="2"/>
    </row>
    <row r="21" spans="1:24">
      <c r="A21" s="5" t="s">
        <v>58</v>
      </c>
      <c r="B21" s="5" t="s">
        <v>103</v>
      </c>
      <c r="C21" s="5" t="s">
        <v>104</v>
      </c>
      <c r="D21" s="5"/>
      <c r="E21" s="14" t="s">
        <v>154</v>
      </c>
      <c r="F21" s="14" t="s">
        <v>84</v>
      </c>
      <c r="G21" s="4" t="s">
        <v>29</v>
      </c>
      <c r="H21" s="15">
        <v>5</v>
      </c>
      <c r="I21" s="8" t="s">
        <v>145</v>
      </c>
      <c r="J21" s="5"/>
      <c r="K21" s="4" t="s">
        <v>96</v>
      </c>
      <c r="L21" s="5" t="s">
        <v>85</v>
      </c>
      <c r="M21" s="53" t="s">
        <v>86</v>
      </c>
      <c r="N21" s="5" t="s">
        <v>87</v>
      </c>
      <c r="O21" s="5" t="s">
        <v>88</v>
      </c>
      <c r="P21" s="5" t="s">
        <v>105</v>
      </c>
      <c r="Q21" s="5" t="s">
        <v>106</v>
      </c>
      <c r="R21" s="6" t="s">
        <v>270</v>
      </c>
      <c r="S21" s="10">
        <v>42.8048</v>
      </c>
      <c r="T21" s="10">
        <v>-124.3252</v>
      </c>
      <c r="U21" s="10" t="s">
        <v>91</v>
      </c>
      <c r="V21" s="11">
        <v>60</v>
      </c>
      <c r="W21" s="5" t="s">
        <v>107</v>
      </c>
      <c r="X21" s="2"/>
    </row>
    <row r="22" spans="1:24">
      <c r="A22" s="5" t="s">
        <v>41</v>
      </c>
      <c r="B22" s="8" t="s">
        <v>238</v>
      </c>
      <c r="C22" s="5" t="s">
        <v>134</v>
      </c>
      <c r="D22" s="4"/>
      <c r="E22" s="9">
        <v>42092</v>
      </c>
      <c r="F22" s="4" t="s">
        <v>84</v>
      </c>
      <c r="G22" s="4" t="s">
        <v>29</v>
      </c>
      <c r="H22" s="50">
        <v>1</v>
      </c>
      <c r="I22" s="8" t="s">
        <v>125</v>
      </c>
      <c r="J22" s="8" t="s">
        <v>5</v>
      </c>
      <c r="K22" s="4" t="s">
        <v>96</v>
      </c>
      <c r="L22" s="5" t="s">
        <v>85</v>
      </c>
      <c r="M22" s="5" t="s">
        <v>86</v>
      </c>
      <c r="N22" s="5" t="s">
        <v>87</v>
      </c>
      <c r="O22" s="4" t="s">
        <v>88</v>
      </c>
      <c r="P22" s="4" t="s">
        <v>118</v>
      </c>
      <c r="Q22" s="5" t="s">
        <v>233</v>
      </c>
      <c r="R22" s="6" t="s">
        <v>262</v>
      </c>
      <c r="S22" s="5">
        <v>43.372900000000001</v>
      </c>
      <c r="T22" s="12">
        <v>-122.7555</v>
      </c>
      <c r="U22" s="10" t="s">
        <v>91</v>
      </c>
      <c r="V22" s="11">
        <v>404</v>
      </c>
      <c r="W22" s="5" t="s">
        <v>135</v>
      </c>
      <c r="X22" s="2"/>
    </row>
    <row r="23" spans="1:24">
      <c r="A23" s="5" t="s">
        <v>42</v>
      </c>
      <c r="B23" s="8" t="s">
        <v>238</v>
      </c>
      <c r="C23" s="5" t="s">
        <v>134</v>
      </c>
      <c r="D23" s="4"/>
      <c r="E23" s="9">
        <v>42092</v>
      </c>
      <c r="F23" s="4" t="s">
        <v>84</v>
      </c>
      <c r="G23" s="4" t="s">
        <v>29</v>
      </c>
      <c r="H23" s="50">
        <v>1</v>
      </c>
      <c r="I23" s="8" t="s">
        <v>127</v>
      </c>
      <c r="J23" s="8"/>
      <c r="K23" s="4" t="s">
        <v>96</v>
      </c>
      <c r="L23" s="5" t="s">
        <v>85</v>
      </c>
      <c r="M23" s="5" t="s">
        <v>86</v>
      </c>
      <c r="N23" s="5" t="s">
        <v>87</v>
      </c>
      <c r="O23" s="4" t="s">
        <v>88</v>
      </c>
      <c r="P23" s="4" t="s">
        <v>118</v>
      </c>
      <c r="Q23" s="5" t="s">
        <v>233</v>
      </c>
      <c r="R23" s="6" t="s">
        <v>262</v>
      </c>
      <c r="S23" s="5">
        <v>43.372900000000001</v>
      </c>
      <c r="T23" s="12">
        <v>-122.7555</v>
      </c>
      <c r="U23" s="10" t="s">
        <v>91</v>
      </c>
      <c r="V23" s="11">
        <v>404</v>
      </c>
      <c r="W23" s="5" t="s">
        <v>135</v>
      </c>
      <c r="X23" s="2"/>
    </row>
    <row r="24" spans="1:24">
      <c r="A24" s="5" t="s">
        <v>39</v>
      </c>
      <c r="B24" s="8" t="s">
        <v>103</v>
      </c>
      <c r="C24" s="5" t="s">
        <v>117</v>
      </c>
      <c r="D24" s="4"/>
      <c r="E24" s="9">
        <v>41864</v>
      </c>
      <c r="F24" s="4" t="s">
        <v>84</v>
      </c>
      <c r="G24" s="4" t="s">
        <v>29</v>
      </c>
      <c r="H24" s="50">
        <v>1</v>
      </c>
      <c r="I24" s="8"/>
      <c r="J24" s="5" t="s">
        <v>7</v>
      </c>
      <c r="K24" s="4" t="s">
        <v>96</v>
      </c>
      <c r="L24" s="5" t="s">
        <v>85</v>
      </c>
      <c r="M24" s="5" t="s">
        <v>86</v>
      </c>
      <c r="N24" s="5" t="s">
        <v>87</v>
      </c>
      <c r="O24" s="4" t="s">
        <v>88</v>
      </c>
      <c r="P24" s="4" t="s">
        <v>118</v>
      </c>
      <c r="Q24" s="5" t="s">
        <v>228</v>
      </c>
      <c r="R24" s="6" t="s">
        <v>267</v>
      </c>
      <c r="S24" s="51">
        <v>43.691899999999997</v>
      </c>
      <c r="T24" s="51">
        <v>-123.995</v>
      </c>
      <c r="U24" s="10" t="s">
        <v>91</v>
      </c>
      <c r="V24" s="11">
        <v>10</v>
      </c>
      <c r="W24" s="5" t="s">
        <v>119</v>
      </c>
      <c r="X24" s="2"/>
    </row>
    <row r="25" spans="1:24">
      <c r="A25" s="5" t="s">
        <v>40</v>
      </c>
      <c r="B25" s="8" t="s">
        <v>103</v>
      </c>
      <c r="C25" s="5" t="s">
        <v>117</v>
      </c>
      <c r="D25" s="4"/>
      <c r="E25" s="9">
        <v>41864</v>
      </c>
      <c r="F25" s="4" t="s">
        <v>84</v>
      </c>
      <c r="G25" s="4" t="s">
        <v>29</v>
      </c>
      <c r="H25" s="50">
        <v>1</v>
      </c>
      <c r="I25" s="8"/>
      <c r="J25" s="5"/>
      <c r="K25" s="4" t="s">
        <v>96</v>
      </c>
      <c r="L25" s="5" t="s">
        <v>85</v>
      </c>
      <c r="M25" s="5" t="s">
        <v>86</v>
      </c>
      <c r="N25" s="5" t="s">
        <v>87</v>
      </c>
      <c r="O25" s="4" t="s">
        <v>88</v>
      </c>
      <c r="P25" s="4" t="s">
        <v>118</v>
      </c>
      <c r="Q25" s="5" t="s">
        <v>228</v>
      </c>
      <c r="R25" s="6" t="s">
        <v>267</v>
      </c>
      <c r="S25" s="51">
        <v>43.691899999999997</v>
      </c>
      <c r="T25" s="51">
        <v>-123.995</v>
      </c>
      <c r="U25" s="10" t="s">
        <v>91</v>
      </c>
      <c r="V25" s="11">
        <v>10</v>
      </c>
      <c r="W25" s="5" t="s">
        <v>119</v>
      </c>
      <c r="X25" s="2"/>
    </row>
    <row r="26" spans="1:24">
      <c r="A26" s="5" t="s">
        <v>52</v>
      </c>
      <c r="B26" s="5" t="s">
        <v>103</v>
      </c>
      <c r="C26" s="5" t="s">
        <v>117</v>
      </c>
      <c r="D26" s="5" t="s">
        <v>143</v>
      </c>
      <c r="E26" s="14" t="s">
        <v>144</v>
      </c>
      <c r="F26" s="14" t="s">
        <v>84</v>
      </c>
      <c r="G26" s="5" t="s">
        <v>29</v>
      </c>
      <c r="H26" s="15">
        <v>1</v>
      </c>
      <c r="I26" s="8" t="s">
        <v>145</v>
      </c>
      <c r="J26" s="5" t="s">
        <v>5</v>
      </c>
      <c r="K26" s="4" t="s">
        <v>96</v>
      </c>
      <c r="L26" s="5" t="s">
        <v>85</v>
      </c>
      <c r="M26" s="53" t="s">
        <v>86</v>
      </c>
      <c r="N26" s="5" t="s">
        <v>87</v>
      </c>
      <c r="O26" s="5" t="s">
        <v>88</v>
      </c>
      <c r="P26" s="5" t="s">
        <v>118</v>
      </c>
      <c r="Q26" s="5" t="s">
        <v>228</v>
      </c>
      <c r="R26" s="6" t="s">
        <v>267</v>
      </c>
      <c r="S26" s="10">
        <v>43.691899999999997</v>
      </c>
      <c r="T26" s="10">
        <v>-123.995</v>
      </c>
      <c r="U26" s="10" t="s">
        <v>91</v>
      </c>
      <c r="V26" s="11">
        <v>10</v>
      </c>
      <c r="W26" s="5" t="s">
        <v>119</v>
      </c>
      <c r="X26" s="2" t="s">
        <v>239</v>
      </c>
    </row>
    <row r="27" spans="1:24">
      <c r="A27" s="5" t="s">
        <v>53</v>
      </c>
      <c r="B27" s="5" t="s">
        <v>103</v>
      </c>
      <c r="C27" s="5" t="s">
        <v>117</v>
      </c>
      <c r="D27" s="5" t="s">
        <v>146</v>
      </c>
      <c r="E27" s="14" t="s">
        <v>144</v>
      </c>
      <c r="F27" s="14" t="s">
        <v>84</v>
      </c>
      <c r="G27" s="5" t="s">
        <v>29</v>
      </c>
      <c r="H27" s="15">
        <v>1</v>
      </c>
      <c r="I27" s="8" t="s">
        <v>145</v>
      </c>
      <c r="J27" s="5" t="s">
        <v>7</v>
      </c>
      <c r="K27" s="4" t="s">
        <v>96</v>
      </c>
      <c r="L27" s="5" t="s">
        <v>85</v>
      </c>
      <c r="M27" s="53" t="s">
        <v>86</v>
      </c>
      <c r="N27" s="5" t="s">
        <v>87</v>
      </c>
      <c r="O27" s="5" t="s">
        <v>88</v>
      </c>
      <c r="P27" s="5" t="s">
        <v>118</v>
      </c>
      <c r="Q27" s="5" t="s">
        <v>228</v>
      </c>
      <c r="R27" s="6" t="s">
        <v>267</v>
      </c>
      <c r="S27" s="10">
        <v>43.691899999999997</v>
      </c>
      <c r="T27" s="10">
        <v>-123.995</v>
      </c>
      <c r="U27" s="10" t="s">
        <v>91</v>
      </c>
      <c r="V27" s="11">
        <v>10</v>
      </c>
      <c r="W27" s="5" t="s">
        <v>119</v>
      </c>
      <c r="X27" s="2" t="s">
        <v>239</v>
      </c>
    </row>
    <row r="28" spans="1:24">
      <c r="A28" s="5" t="s">
        <v>49</v>
      </c>
      <c r="B28" s="8" t="s">
        <v>238</v>
      </c>
      <c r="C28" s="5" t="s">
        <v>141</v>
      </c>
      <c r="D28" s="4"/>
      <c r="E28" s="9">
        <v>42094</v>
      </c>
      <c r="F28" s="4" t="s">
        <v>84</v>
      </c>
      <c r="G28" s="4" t="s">
        <v>29</v>
      </c>
      <c r="H28" s="50">
        <v>1</v>
      </c>
      <c r="I28" s="8" t="s">
        <v>125</v>
      </c>
      <c r="J28" s="8" t="s">
        <v>7</v>
      </c>
      <c r="K28" s="4" t="s">
        <v>96</v>
      </c>
      <c r="L28" s="5" t="s">
        <v>85</v>
      </c>
      <c r="M28" s="5" t="s">
        <v>86</v>
      </c>
      <c r="N28" s="5" t="s">
        <v>87</v>
      </c>
      <c r="O28" s="4" t="s">
        <v>88</v>
      </c>
      <c r="P28" s="4" t="s">
        <v>118</v>
      </c>
      <c r="Q28" s="5" t="s">
        <v>242</v>
      </c>
      <c r="R28" s="6" t="s">
        <v>268</v>
      </c>
      <c r="S28" s="5">
        <v>43.041400000000003</v>
      </c>
      <c r="T28" s="12">
        <v>-122.786</v>
      </c>
      <c r="U28" s="10" t="s">
        <v>91</v>
      </c>
      <c r="V28" s="11">
        <v>456</v>
      </c>
      <c r="W28" s="5" t="s">
        <v>142</v>
      </c>
      <c r="X28" s="2"/>
    </row>
    <row r="29" spans="1:24">
      <c r="A29" s="5" t="s">
        <v>50</v>
      </c>
      <c r="B29" s="8" t="s">
        <v>238</v>
      </c>
      <c r="C29" s="5" t="s">
        <v>141</v>
      </c>
      <c r="D29" s="4"/>
      <c r="E29" s="9">
        <v>42094</v>
      </c>
      <c r="F29" s="4" t="s">
        <v>84</v>
      </c>
      <c r="G29" s="4" t="s">
        <v>29</v>
      </c>
      <c r="H29" s="50">
        <v>1</v>
      </c>
      <c r="I29" s="8" t="s">
        <v>125</v>
      </c>
      <c r="J29" s="8" t="s">
        <v>5</v>
      </c>
      <c r="K29" s="4" t="s">
        <v>96</v>
      </c>
      <c r="L29" s="5" t="s">
        <v>85</v>
      </c>
      <c r="M29" s="5" t="s">
        <v>86</v>
      </c>
      <c r="N29" s="5" t="s">
        <v>87</v>
      </c>
      <c r="O29" s="4" t="s">
        <v>88</v>
      </c>
      <c r="P29" s="4" t="s">
        <v>118</v>
      </c>
      <c r="Q29" s="5" t="s">
        <v>242</v>
      </c>
      <c r="R29" s="6" t="s">
        <v>268</v>
      </c>
      <c r="S29" s="5">
        <v>43.041400000000003</v>
      </c>
      <c r="T29" s="12">
        <v>-122.786</v>
      </c>
      <c r="U29" s="10" t="s">
        <v>91</v>
      </c>
      <c r="V29" s="11">
        <v>456</v>
      </c>
      <c r="W29" s="5" t="s">
        <v>142</v>
      </c>
      <c r="X29" s="2"/>
    </row>
    <row r="30" spans="1:24">
      <c r="A30" s="5" t="s">
        <v>51</v>
      </c>
      <c r="B30" s="8" t="s">
        <v>238</v>
      </c>
      <c r="C30" s="5" t="s">
        <v>141</v>
      </c>
      <c r="D30" s="4"/>
      <c r="E30" s="9">
        <v>42094</v>
      </c>
      <c r="F30" s="4" t="s">
        <v>84</v>
      </c>
      <c r="G30" s="4" t="s">
        <v>29</v>
      </c>
      <c r="H30" s="50">
        <v>1</v>
      </c>
      <c r="I30" s="8" t="s">
        <v>125</v>
      </c>
      <c r="J30" s="8" t="s">
        <v>5</v>
      </c>
      <c r="K30" s="4" t="s">
        <v>96</v>
      </c>
      <c r="L30" s="5" t="s">
        <v>85</v>
      </c>
      <c r="M30" s="5" t="s">
        <v>86</v>
      </c>
      <c r="N30" s="5" t="s">
        <v>87</v>
      </c>
      <c r="O30" s="4" t="s">
        <v>88</v>
      </c>
      <c r="P30" s="4" t="s">
        <v>118</v>
      </c>
      <c r="Q30" s="5" t="s">
        <v>242</v>
      </c>
      <c r="R30" s="6" t="s">
        <v>268</v>
      </c>
      <c r="S30" s="5">
        <v>43.041400000000003</v>
      </c>
      <c r="T30" s="12">
        <v>-122.786</v>
      </c>
      <c r="U30" s="10" t="s">
        <v>91</v>
      </c>
      <c r="V30" s="11">
        <v>456</v>
      </c>
      <c r="W30" s="5" t="s">
        <v>142</v>
      </c>
      <c r="X30" s="2"/>
    </row>
    <row r="31" spans="1:24">
      <c r="A31" s="4" t="s">
        <v>162</v>
      </c>
      <c r="B31" s="5" t="s">
        <v>238</v>
      </c>
      <c r="C31" s="5" t="s">
        <v>141</v>
      </c>
      <c r="D31" s="4"/>
      <c r="E31" s="9">
        <v>42094</v>
      </c>
      <c r="F31" s="4" t="s">
        <v>84</v>
      </c>
      <c r="G31" s="4" t="s">
        <v>29</v>
      </c>
      <c r="H31" s="4">
        <v>1</v>
      </c>
      <c r="I31" s="54" t="s">
        <v>127</v>
      </c>
      <c r="J31" s="4"/>
      <c r="K31" s="4" t="s">
        <v>96</v>
      </c>
      <c r="L31" s="5" t="s">
        <v>85</v>
      </c>
      <c r="M31" s="5" t="s">
        <v>86</v>
      </c>
      <c r="N31" s="5" t="s">
        <v>87</v>
      </c>
      <c r="O31" s="5" t="s">
        <v>88</v>
      </c>
      <c r="P31" s="4" t="s">
        <v>118</v>
      </c>
      <c r="Q31" s="5" t="s">
        <v>242</v>
      </c>
      <c r="R31" s="6" t="s">
        <v>268</v>
      </c>
      <c r="S31" s="5">
        <v>43.041400000000003</v>
      </c>
      <c r="T31" s="12">
        <v>-122.786</v>
      </c>
      <c r="U31" s="10" t="s">
        <v>91</v>
      </c>
      <c r="V31" s="11">
        <v>456</v>
      </c>
      <c r="W31" s="5" t="s">
        <v>142</v>
      </c>
      <c r="X31" s="2"/>
    </row>
    <row r="32" spans="1:24">
      <c r="A32" s="5" t="s">
        <v>46</v>
      </c>
      <c r="B32" s="8" t="s">
        <v>238</v>
      </c>
      <c r="C32" s="5" t="s">
        <v>139</v>
      </c>
      <c r="D32" s="4"/>
      <c r="E32" s="9">
        <v>42093</v>
      </c>
      <c r="F32" s="4" t="s">
        <v>84</v>
      </c>
      <c r="G32" s="4" t="s">
        <v>29</v>
      </c>
      <c r="H32" s="50">
        <v>1</v>
      </c>
      <c r="I32" s="8" t="s">
        <v>125</v>
      </c>
      <c r="J32" s="8" t="s">
        <v>7</v>
      </c>
      <c r="K32" s="4" t="s">
        <v>96</v>
      </c>
      <c r="L32" s="5" t="s">
        <v>85</v>
      </c>
      <c r="M32" s="5" t="s">
        <v>86</v>
      </c>
      <c r="N32" s="5" t="s">
        <v>87</v>
      </c>
      <c r="O32" s="4" t="s">
        <v>88</v>
      </c>
      <c r="P32" s="4" t="s">
        <v>118</v>
      </c>
      <c r="Q32" s="5" t="s">
        <v>234</v>
      </c>
      <c r="R32" s="6" t="s">
        <v>269</v>
      </c>
      <c r="S32" s="5">
        <v>43.463200000000001</v>
      </c>
      <c r="T32" s="12">
        <v>-123.45399999999999</v>
      </c>
      <c r="U32" s="10" t="s">
        <v>91</v>
      </c>
      <c r="V32" s="11">
        <v>150</v>
      </c>
      <c r="W32" s="5" t="s">
        <v>140</v>
      </c>
      <c r="X32" s="2"/>
    </row>
    <row r="33" spans="1:24">
      <c r="A33" s="5" t="s">
        <v>47</v>
      </c>
      <c r="B33" s="8" t="s">
        <v>238</v>
      </c>
      <c r="C33" s="5" t="s">
        <v>139</v>
      </c>
      <c r="D33" s="4"/>
      <c r="E33" s="9">
        <v>42093</v>
      </c>
      <c r="F33" s="4" t="s">
        <v>84</v>
      </c>
      <c r="G33" s="4" t="s">
        <v>29</v>
      </c>
      <c r="H33" s="50">
        <v>1</v>
      </c>
      <c r="I33" s="8" t="s">
        <v>125</v>
      </c>
      <c r="J33" s="8" t="s">
        <v>7</v>
      </c>
      <c r="K33" s="4" t="s">
        <v>96</v>
      </c>
      <c r="L33" s="5" t="s">
        <v>85</v>
      </c>
      <c r="M33" s="5" t="s">
        <v>86</v>
      </c>
      <c r="N33" s="5" t="s">
        <v>87</v>
      </c>
      <c r="O33" s="4" t="s">
        <v>88</v>
      </c>
      <c r="P33" s="4" t="s">
        <v>118</v>
      </c>
      <c r="Q33" s="5" t="s">
        <v>234</v>
      </c>
      <c r="R33" s="6" t="s">
        <v>269</v>
      </c>
      <c r="S33" s="5">
        <v>43.463200000000001</v>
      </c>
      <c r="T33" s="12">
        <v>-123.45399999999999</v>
      </c>
      <c r="U33" s="10" t="s">
        <v>91</v>
      </c>
      <c r="V33" s="11">
        <v>150</v>
      </c>
      <c r="W33" s="5" t="s">
        <v>140</v>
      </c>
      <c r="X33" s="2"/>
    </row>
    <row r="34" spans="1:24">
      <c r="A34" s="5" t="s">
        <v>48</v>
      </c>
      <c r="B34" s="8" t="s">
        <v>238</v>
      </c>
      <c r="C34" s="5" t="s">
        <v>139</v>
      </c>
      <c r="D34" s="4"/>
      <c r="E34" s="9">
        <v>42093</v>
      </c>
      <c r="F34" s="4" t="s">
        <v>84</v>
      </c>
      <c r="G34" s="4" t="s">
        <v>29</v>
      </c>
      <c r="H34" s="50">
        <v>1</v>
      </c>
      <c r="I34" s="8" t="s">
        <v>125</v>
      </c>
      <c r="J34" s="8" t="s">
        <v>7</v>
      </c>
      <c r="K34" s="4" t="s">
        <v>96</v>
      </c>
      <c r="L34" s="5" t="s">
        <v>85</v>
      </c>
      <c r="M34" s="5" t="s">
        <v>86</v>
      </c>
      <c r="N34" s="5" t="s">
        <v>87</v>
      </c>
      <c r="O34" s="4" t="s">
        <v>88</v>
      </c>
      <c r="P34" s="4" t="s">
        <v>118</v>
      </c>
      <c r="Q34" s="5" t="s">
        <v>234</v>
      </c>
      <c r="R34" s="6" t="s">
        <v>269</v>
      </c>
      <c r="S34" s="5">
        <v>43.463200000000001</v>
      </c>
      <c r="T34" s="12">
        <v>-123.45399999999999</v>
      </c>
      <c r="U34" s="10" t="s">
        <v>91</v>
      </c>
      <c r="V34" s="11">
        <v>150</v>
      </c>
      <c r="W34" s="5" t="s">
        <v>140</v>
      </c>
      <c r="X34" s="2"/>
    </row>
    <row r="35" spans="1:24">
      <c r="A35" s="4" t="s">
        <v>161</v>
      </c>
      <c r="B35" s="5" t="s">
        <v>238</v>
      </c>
      <c r="C35" s="5" t="s">
        <v>139</v>
      </c>
      <c r="D35" s="4"/>
      <c r="E35" s="9">
        <v>42093</v>
      </c>
      <c r="F35" s="4" t="s">
        <v>84</v>
      </c>
      <c r="G35" s="4" t="s">
        <v>29</v>
      </c>
      <c r="H35" s="4">
        <v>1</v>
      </c>
      <c r="I35" s="54" t="s">
        <v>127</v>
      </c>
      <c r="J35" s="4"/>
      <c r="K35" s="4" t="s">
        <v>96</v>
      </c>
      <c r="L35" s="5" t="s">
        <v>85</v>
      </c>
      <c r="M35" s="5" t="s">
        <v>86</v>
      </c>
      <c r="N35" s="5" t="s">
        <v>87</v>
      </c>
      <c r="O35" s="5" t="s">
        <v>88</v>
      </c>
      <c r="P35" s="4" t="s">
        <v>118</v>
      </c>
      <c r="Q35" s="5" t="s">
        <v>234</v>
      </c>
      <c r="R35" s="6" t="s">
        <v>269</v>
      </c>
      <c r="S35" s="5">
        <v>43.463200000000001</v>
      </c>
      <c r="T35" s="12">
        <v>-123.45399999999999</v>
      </c>
      <c r="U35" s="10" t="s">
        <v>91</v>
      </c>
      <c r="V35" s="11">
        <v>150</v>
      </c>
      <c r="W35" s="5" t="s">
        <v>140</v>
      </c>
      <c r="X35" s="2"/>
    </row>
    <row r="36" spans="1:24">
      <c r="A36" s="7" t="s">
        <v>132</v>
      </c>
      <c r="B36" s="8" t="s">
        <v>238</v>
      </c>
      <c r="C36" s="5" t="s">
        <v>129</v>
      </c>
      <c r="D36" s="5" t="s">
        <v>131</v>
      </c>
      <c r="E36" s="9">
        <v>42092</v>
      </c>
      <c r="F36" s="4" t="s">
        <v>84</v>
      </c>
      <c r="G36" s="4" t="s">
        <v>4</v>
      </c>
      <c r="H36" s="50">
        <v>1</v>
      </c>
      <c r="I36" s="8" t="s">
        <v>125</v>
      </c>
      <c r="J36" s="8" t="s">
        <v>5</v>
      </c>
      <c r="K36" s="4"/>
      <c r="L36" s="5" t="s">
        <v>85</v>
      </c>
      <c r="M36" s="5" t="s">
        <v>86</v>
      </c>
      <c r="N36" s="5" t="s">
        <v>87</v>
      </c>
      <c r="O36" s="4" t="s">
        <v>88</v>
      </c>
      <c r="P36" s="4" t="s">
        <v>89</v>
      </c>
      <c r="Q36" s="5" t="s">
        <v>232</v>
      </c>
      <c r="R36" s="6" t="s">
        <v>256</v>
      </c>
      <c r="S36" s="5">
        <v>43.674900000000001</v>
      </c>
      <c r="T36" s="12">
        <v>-122.729</v>
      </c>
      <c r="U36" s="10" t="s">
        <v>91</v>
      </c>
      <c r="V36" s="11">
        <v>418</v>
      </c>
      <c r="W36" s="5" t="s">
        <v>130</v>
      </c>
      <c r="X36" s="2" t="s">
        <v>236</v>
      </c>
    </row>
    <row r="37" spans="1:24">
      <c r="A37" s="7" t="s">
        <v>132</v>
      </c>
      <c r="B37" s="8" t="s">
        <v>238</v>
      </c>
      <c r="C37" s="5" t="s">
        <v>129</v>
      </c>
      <c r="D37" s="5" t="s">
        <v>133</v>
      </c>
      <c r="E37" s="9">
        <v>42092</v>
      </c>
      <c r="F37" s="4" t="s">
        <v>84</v>
      </c>
      <c r="G37" s="4" t="s">
        <v>4</v>
      </c>
      <c r="H37" s="50">
        <v>1</v>
      </c>
      <c r="I37" s="8" t="s">
        <v>125</v>
      </c>
      <c r="J37" s="8" t="s">
        <v>7</v>
      </c>
      <c r="K37" s="4"/>
      <c r="L37" s="5" t="s">
        <v>85</v>
      </c>
      <c r="M37" s="5" t="s">
        <v>86</v>
      </c>
      <c r="N37" s="5" t="s">
        <v>87</v>
      </c>
      <c r="O37" s="4" t="s">
        <v>88</v>
      </c>
      <c r="P37" s="4" t="s">
        <v>89</v>
      </c>
      <c r="Q37" s="5" t="s">
        <v>232</v>
      </c>
      <c r="R37" s="6" t="s">
        <v>256</v>
      </c>
      <c r="S37" s="5">
        <v>43.674900000000001</v>
      </c>
      <c r="T37" s="12">
        <v>-122.729</v>
      </c>
      <c r="U37" s="10" t="s">
        <v>91</v>
      </c>
      <c r="V37" s="11">
        <v>418</v>
      </c>
      <c r="W37" s="5" t="s">
        <v>130</v>
      </c>
      <c r="X37" s="2" t="s">
        <v>237</v>
      </c>
    </row>
    <row r="38" spans="1:24">
      <c r="A38" s="5" t="s">
        <v>128</v>
      </c>
      <c r="B38" s="8" t="s">
        <v>238</v>
      </c>
      <c r="C38" s="5" t="s">
        <v>129</v>
      </c>
      <c r="E38" s="9">
        <v>42092</v>
      </c>
      <c r="F38" s="4" t="s">
        <v>84</v>
      </c>
      <c r="G38" s="4" t="s">
        <v>4</v>
      </c>
      <c r="H38" s="50">
        <v>2</v>
      </c>
      <c r="I38" s="8" t="s">
        <v>125</v>
      </c>
      <c r="J38" s="8"/>
      <c r="K38" s="4"/>
      <c r="L38" s="5" t="s">
        <v>85</v>
      </c>
      <c r="M38" s="5" t="s">
        <v>86</v>
      </c>
      <c r="N38" s="5" t="s">
        <v>87</v>
      </c>
      <c r="O38" s="4" t="s">
        <v>88</v>
      </c>
      <c r="P38" s="4" t="s">
        <v>89</v>
      </c>
      <c r="Q38" s="5" t="s">
        <v>232</v>
      </c>
      <c r="R38" s="6" t="s">
        <v>256</v>
      </c>
      <c r="S38" s="5">
        <v>43.674900000000001</v>
      </c>
      <c r="T38" s="12">
        <v>-122.729</v>
      </c>
      <c r="U38" s="10" t="s">
        <v>91</v>
      </c>
      <c r="V38" s="11">
        <v>418</v>
      </c>
      <c r="W38" s="5" t="s">
        <v>130</v>
      </c>
      <c r="X38" s="2"/>
    </row>
    <row r="39" spans="1:24">
      <c r="A39" s="5" t="s">
        <v>20</v>
      </c>
      <c r="B39" s="8" t="s">
        <v>238</v>
      </c>
      <c r="C39" s="5" t="s">
        <v>129</v>
      </c>
      <c r="E39" s="9">
        <v>42092</v>
      </c>
      <c r="F39" s="4" t="s">
        <v>84</v>
      </c>
      <c r="G39" s="4" t="s">
        <v>4</v>
      </c>
      <c r="H39" s="50">
        <v>1</v>
      </c>
      <c r="I39" s="8" t="s">
        <v>125</v>
      </c>
      <c r="J39" s="8" t="s">
        <v>7</v>
      </c>
      <c r="K39" s="4"/>
      <c r="L39" s="5" t="s">
        <v>85</v>
      </c>
      <c r="M39" s="5" t="s">
        <v>86</v>
      </c>
      <c r="N39" s="5" t="s">
        <v>87</v>
      </c>
      <c r="O39" s="4" t="s">
        <v>88</v>
      </c>
      <c r="P39" s="4" t="s">
        <v>89</v>
      </c>
      <c r="Q39" s="5" t="s">
        <v>232</v>
      </c>
      <c r="R39" s="6" t="s">
        <v>256</v>
      </c>
      <c r="S39" s="5">
        <v>43.674900000000001</v>
      </c>
      <c r="T39" s="12">
        <v>-122.729</v>
      </c>
      <c r="U39" s="10" t="s">
        <v>91</v>
      </c>
      <c r="V39" s="11">
        <v>418</v>
      </c>
      <c r="W39" s="5" t="s">
        <v>130</v>
      </c>
      <c r="X39" s="2"/>
    </row>
    <row r="40" spans="1:24">
      <c r="A40" s="5" t="s">
        <v>21</v>
      </c>
      <c r="B40" s="8" t="s">
        <v>238</v>
      </c>
      <c r="C40" s="5" t="s">
        <v>129</v>
      </c>
      <c r="D40" s="4"/>
      <c r="E40" s="9">
        <v>42092</v>
      </c>
      <c r="F40" s="4" t="s">
        <v>84</v>
      </c>
      <c r="G40" s="4" t="s">
        <v>4</v>
      </c>
      <c r="H40" s="50">
        <v>1</v>
      </c>
      <c r="I40" s="8" t="s">
        <v>125</v>
      </c>
      <c r="J40" s="8" t="s">
        <v>7</v>
      </c>
      <c r="K40" s="4"/>
      <c r="L40" s="5" t="s">
        <v>85</v>
      </c>
      <c r="M40" s="5" t="s">
        <v>86</v>
      </c>
      <c r="N40" s="5" t="s">
        <v>87</v>
      </c>
      <c r="O40" s="4" t="s">
        <v>88</v>
      </c>
      <c r="P40" s="4" t="s">
        <v>89</v>
      </c>
      <c r="Q40" s="5" t="s">
        <v>232</v>
      </c>
      <c r="R40" s="6" t="s">
        <v>256</v>
      </c>
      <c r="S40" s="5">
        <v>43.674900000000001</v>
      </c>
      <c r="T40" s="12">
        <v>-122.729</v>
      </c>
      <c r="U40" s="10" t="s">
        <v>91</v>
      </c>
      <c r="V40" s="11">
        <v>418</v>
      </c>
      <c r="W40" s="5" t="s">
        <v>130</v>
      </c>
      <c r="X40" s="2"/>
    </row>
    <row r="41" spans="1:24">
      <c r="A41" s="5" t="s">
        <v>27</v>
      </c>
      <c r="B41" s="5" t="s">
        <v>238</v>
      </c>
      <c r="C41" s="5" t="s">
        <v>129</v>
      </c>
      <c r="D41" s="5"/>
      <c r="E41" s="9">
        <v>40631</v>
      </c>
      <c r="F41" s="14" t="s">
        <v>84</v>
      </c>
      <c r="G41" s="5" t="s">
        <v>4</v>
      </c>
      <c r="H41" s="15">
        <v>1</v>
      </c>
      <c r="I41" s="8" t="s">
        <v>125</v>
      </c>
      <c r="J41" s="5" t="s">
        <v>5</v>
      </c>
      <c r="K41" s="5"/>
      <c r="L41" s="5" t="s">
        <v>85</v>
      </c>
      <c r="M41" s="5" t="s">
        <v>86</v>
      </c>
      <c r="N41" s="5" t="s">
        <v>87</v>
      </c>
      <c r="O41" s="5" t="s">
        <v>88</v>
      </c>
      <c r="P41" s="5" t="s">
        <v>89</v>
      </c>
      <c r="Q41" s="5" t="s">
        <v>232</v>
      </c>
      <c r="R41" s="5" t="s">
        <v>256</v>
      </c>
      <c r="S41" s="10">
        <v>43.676000000000002</v>
      </c>
      <c r="T41" s="12">
        <v>-122.729</v>
      </c>
      <c r="U41" s="5" t="s">
        <v>91</v>
      </c>
      <c r="V41" s="11">
        <v>418</v>
      </c>
      <c r="W41" s="5" t="s">
        <v>130</v>
      </c>
      <c r="X41" s="2" t="s">
        <v>239</v>
      </c>
    </row>
    <row r="42" spans="1:24">
      <c r="A42" s="5" t="s">
        <v>157</v>
      </c>
      <c r="B42" s="5" t="s">
        <v>238</v>
      </c>
      <c r="C42" s="5" t="s">
        <v>129</v>
      </c>
      <c r="D42" s="4"/>
      <c r="E42" s="9">
        <v>40631</v>
      </c>
      <c r="F42" s="14" t="s">
        <v>84</v>
      </c>
      <c r="G42" s="4" t="s">
        <v>4</v>
      </c>
      <c r="H42" s="4">
        <v>7</v>
      </c>
      <c r="I42" s="54" t="s">
        <v>158</v>
      </c>
      <c r="J42" s="4" t="s">
        <v>159</v>
      </c>
      <c r="K42" s="4"/>
      <c r="L42" s="5" t="s">
        <v>85</v>
      </c>
      <c r="M42" s="5" t="s">
        <v>86</v>
      </c>
      <c r="N42" s="5" t="s">
        <v>87</v>
      </c>
      <c r="O42" s="5" t="s">
        <v>88</v>
      </c>
      <c r="P42" s="4" t="s">
        <v>89</v>
      </c>
      <c r="Q42" s="5" t="s">
        <v>232</v>
      </c>
      <c r="R42" s="6" t="s">
        <v>256</v>
      </c>
      <c r="S42" s="10">
        <v>43.676000000000002</v>
      </c>
      <c r="T42" s="12">
        <v>-122.729</v>
      </c>
      <c r="U42" s="5" t="s">
        <v>91</v>
      </c>
      <c r="V42" s="11">
        <v>418</v>
      </c>
      <c r="W42" s="5" t="s">
        <v>130</v>
      </c>
      <c r="X42" s="2"/>
    </row>
    <row r="43" spans="1:24">
      <c r="A43" s="5" t="s">
        <v>8</v>
      </c>
      <c r="B43" s="8" t="s">
        <v>81</v>
      </c>
      <c r="C43" s="7" t="s">
        <v>82</v>
      </c>
      <c r="D43" s="5" t="s">
        <v>83</v>
      </c>
      <c r="E43" s="9">
        <v>39230</v>
      </c>
      <c r="F43" s="4" t="s">
        <v>84</v>
      </c>
      <c r="G43" s="4" t="s">
        <v>4</v>
      </c>
      <c r="H43" s="50">
        <v>1</v>
      </c>
      <c r="I43" s="8"/>
      <c r="J43" s="5" t="s">
        <v>5</v>
      </c>
      <c r="L43" s="5" t="s">
        <v>85</v>
      </c>
      <c r="M43" s="5" t="s">
        <v>86</v>
      </c>
      <c r="N43" s="5" t="s">
        <v>87</v>
      </c>
      <c r="O43" s="4" t="s">
        <v>88</v>
      </c>
      <c r="P43" s="4" t="s">
        <v>89</v>
      </c>
      <c r="Q43" s="5" t="s">
        <v>90</v>
      </c>
      <c r="R43" s="5" t="s">
        <v>253</v>
      </c>
      <c r="S43" s="51">
        <v>43.973300000000002</v>
      </c>
      <c r="T43" s="51">
        <v>-122.5808</v>
      </c>
      <c r="U43" s="10" t="s">
        <v>91</v>
      </c>
      <c r="V43" s="52">
        <v>314</v>
      </c>
      <c r="W43" s="5" t="s">
        <v>92</v>
      </c>
      <c r="X43" s="2"/>
    </row>
    <row r="44" spans="1:24">
      <c r="A44" s="5" t="s">
        <v>9</v>
      </c>
      <c r="B44" s="8" t="s">
        <v>81</v>
      </c>
      <c r="C44" s="7" t="s">
        <v>82</v>
      </c>
      <c r="D44" s="5" t="s">
        <v>93</v>
      </c>
      <c r="E44" s="9">
        <v>39230</v>
      </c>
      <c r="F44" s="4" t="s">
        <v>84</v>
      </c>
      <c r="G44" s="4" t="s">
        <v>4</v>
      </c>
      <c r="H44" s="50">
        <v>1</v>
      </c>
      <c r="I44" s="8"/>
      <c r="J44" s="5" t="s">
        <v>7</v>
      </c>
      <c r="K44" s="4"/>
      <c r="L44" s="5" t="s">
        <v>85</v>
      </c>
      <c r="M44" s="5" t="s">
        <v>86</v>
      </c>
      <c r="N44" s="5" t="s">
        <v>87</v>
      </c>
      <c r="O44" s="4" t="s">
        <v>88</v>
      </c>
      <c r="P44" s="4" t="s">
        <v>89</v>
      </c>
      <c r="Q44" s="5" t="s">
        <v>90</v>
      </c>
      <c r="R44" s="5" t="s">
        <v>253</v>
      </c>
      <c r="S44" s="51">
        <v>43.973300000000002</v>
      </c>
      <c r="T44" s="51">
        <v>-122.5808</v>
      </c>
      <c r="U44" s="10" t="s">
        <v>91</v>
      </c>
      <c r="V44" s="11">
        <v>314</v>
      </c>
      <c r="W44" s="5" t="s">
        <v>92</v>
      </c>
      <c r="X44" s="2"/>
    </row>
    <row r="45" spans="1:24">
      <c r="A45" s="5" t="s">
        <v>10</v>
      </c>
      <c r="B45" s="8" t="s">
        <v>100</v>
      </c>
      <c r="C45" s="7" t="s">
        <v>101</v>
      </c>
      <c r="D45" s="5"/>
      <c r="E45" s="9">
        <v>40772</v>
      </c>
      <c r="F45" s="4" t="s">
        <v>84</v>
      </c>
      <c r="G45" s="4" t="s">
        <v>4</v>
      </c>
      <c r="H45" s="50">
        <v>1</v>
      </c>
      <c r="I45" s="8"/>
      <c r="J45" s="5" t="s">
        <v>5</v>
      </c>
      <c r="K45" s="4"/>
      <c r="L45" s="5" t="s">
        <v>85</v>
      </c>
      <c r="M45" s="5" t="s">
        <v>86</v>
      </c>
      <c r="N45" s="5" t="s">
        <v>87</v>
      </c>
      <c r="O45" s="4" t="s">
        <v>88</v>
      </c>
      <c r="P45" s="4" t="s">
        <v>89</v>
      </c>
      <c r="Q45" s="5" t="s">
        <v>90</v>
      </c>
      <c r="R45" s="5" t="s">
        <v>253</v>
      </c>
      <c r="S45" s="5">
        <v>43.973199999999999</v>
      </c>
      <c r="T45" s="12">
        <v>-122.5784</v>
      </c>
      <c r="U45" s="10" t="s">
        <v>91</v>
      </c>
      <c r="V45" s="11">
        <v>330</v>
      </c>
      <c r="W45" s="5" t="s">
        <v>102</v>
      </c>
      <c r="X45" s="2"/>
    </row>
    <row r="46" spans="1:24">
      <c r="A46" s="5" t="s">
        <v>13</v>
      </c>
      <c r="B46" s="8" t="s">
        <v>103</v>
      </c>
      <c r="C46" s="5" t="s">
        <v>122</v>
      </c>
      <c r="D46" s="4"/>
      <c r="E46" s="9">
        <v>41870</v>
      </c>
      <c r="F46" s="4" t="s">
        <v>84</v>
      </c>
      <c r="G46" s="4" t="s">
        <v>4</v>
      </c>
      <c r="H46" s="50">
        <v>1</v>
      </c>
      <c r="I46" s="8"/>
      <c r="J46" s="5" t="s">
        <v>5</v>
      </c>
      <c r="K46" s="4"/>
      <c r="L46" s="5" t="s">
        <v>85</v>
      </c>
      <c r="M46" s="5" t="s">
        <v>86</v>
      </c>
      <c r="N46" s="5" t="s">
        <v>87</v>
      </c>
      <c r="O46" s="4" t="s">
        <v>88</v>
      </c>
      <c r="P46" s="4" t="s">
        <v>89</v>
      </c>
      <c r="Q46" s="5" t="s">
        <v>230</v>
      </c>
      <c r="R46" s="6" t="s">
        <v>257</v>
      </c>
      <c r="S46" s="10">
        <v>43.8429</v>
      </c>
      <c r="T46" s="10">
        <v>-122.6854</v>
      </c>
      <c r="U46" s="10" t="s">
        <v>91</v>
      </c>
      <c r="V46" s="11">
        <v>340</v>
      </c>
      <c r="W46" s="5" t="s">
        <v>123</v>
      </c>
      <c r="X46" s="2"/>
    </row>
    <row r="47" spans="1:24">
      <c r="A47" s="5" t="s">
        <v>14</v>
      </c>
      <c r="B47" s="8" t="s">
        <v>103</v>
      </c>
      <c r="C47" s="5" t="s">
        <v>122</v>
      </c>
      <c r="D47" s="4"/>
      <c r="E47" s="9">
        <v>41870</v>
      </c>
      <c r="F47" s="4" t="s">
        <v>84</v>
      </c>
      <c r="G47" s="4" t="s">
        <v>4</v>
      </c>
      <c r="H47" s="50">
        <v>1</v>
      </c>
      <c r="I47" s="8"/>
      <c r="J47" s="5" t="s">
        <v>7</v>
      </c>
      <c r="K47" s="4"/>
      <c r="L47" s="5" t="s">
        <v>85</v>
      </c>
      <c r="M47" s="5" t="s">
        <v>86</v>
      </c>
      <c r="N47" s="5" t="s">
        <v>87</v>
      </c>
      <c r="O47" s="4" t="s">
        <v>88</v>
      </c>
      <c r="P47" s="4" t="s">
        <v>89</v>
      </c>
      <c r="Q47" s="5" t="s">
        <v>230</v>
      </c>
      <c r="R47" s="6" t="s">
        <v>257</v>
      </c>
      <c r="S47" s="10">
        <v>43.8429</v>
      </c>
      <c r="T47" s="10">
        <v>-122.6854</v>
      </c>
      <c r="U47" s="10" t="s">
        <v>91</v>
      </c>
      <c r="V47" s="11">
        <v>340</v>
      </c>
      <c r="W47" s="5" t="s">
        <v>123</v>
      </c>
      <c r="X47" s="2"/>
    </row>
    <row r="48" spans="1:24">
      <c r="A48" s="5" t="s">
        <v>15</v>
      </c>
      <c r="B48" s="8" t="s">
        <v>103</v>
      </c>
      <c r="C48" s="5" t="s">
        <v>122</v>
      </c>
      <c r="D48" s="4"/>
      <c r="E48" s="9">
        <v>41870</v>
      </c>
      <c r="F48" s="4" t="s">
        <v>84</v>
      </c>
      <c r="G48" s="4" t="s">
        <v>4</v>
      </c>
      <c r="H48" s="50">
        <v>1</v>
      </c>
      <c r="I48" s="8"/>
      <c r="J48" s="5" t="s">
        <v>5</v>
      </c>
      <c r="K48" s="4"/>
      <c r="L48" s="5" t="s">
        <v>85</v>
      </c>
      <c r="M48" s="5" t="s">
        <v>86</v>
      </c>
      <c r="N48" s="5" t="s">
        <v>87</v>
      </c>
      <c r="O48" s="4" t="s">
        <v>88</v>
      </c>
      <c r="P48" s="4" t="s">
        <v>89</v>
      </c>
      <c r="Q48" s="5" t="s">
        <v>230</v>
      </c>
      <c r="R48" s="6" t="s">
        <v>257</v>
      </c>
      <c r="S48" s="10">
        <v>43.8429</v>
      </c>
      <c r="T48" s="10">
        <v>-122.6854</v>
      </c>
      <c r="U48" s="10" t="s">
        <v>91</v>
      </c>
      <c r="V48" s="11">
        <v>340</v>
      </c>
      <c r="W48" s="5" t="s">
        <v>123</v>
      </c>
      <c r="X48" s="2"/>
    </row>
    <row r="49" spans="1:24">
      <c r="A49" s="5" t="s">
        <v>147</v>
      </c>
      <c r="B49" s="5" t="s">
        <v>103</v>
      </c>
      <c r="C49" s="5" t="s">
        <v>122</v>
      </c>
      <c r="D49" s="5" t="s">
        <v>283</v>
      </c>
      <c r="E49" s="14" t="s">
        <v>148</v>
      </c>
      <c r="F49" s="14" t="s">
        <v>84</v>
      </c>
      <c r="G49" s="5" t="s">
        <v>4</v>
      </c>
      <c r="H49" s="15">
        <v>6</v>
      </c>
      <c r="I49" s="8" t="s">
        <v>149</v>
      </c>
      <c r="J49" s="5" t="s">
        <v>150</v>
      </c>
      <c r="K49" s="5"/>
      <c r="L49" s="5" t="s">
        <v>85</v>
      </c>
      <c r="M49" s="53" t="s">
        <v>86</v>
      </c>
      <c r="N49" s="5" t="s">
        <v>87</v>
      </c>
      <c r="O49" s="5" t="s">
        <v>88</v>
      </c>
      <c r="P49" s="5" t="s">
        <v>89</v>
      </c>
      <c r="Q49" s="5" t="s">
        <v>230</v>
      </c>
      <c r="R49" s="6" t="s">
        <v>257</v>
      </c>
      <c r="S49" s="10">
        <v>43.8429</v>
      </c>
      <c r="T49" s="10">
        <v>-122.6854</v>
      </c>
      <c r="U49" s="10" t="s">
        <v>91</v>
      </c>
      <c r="V49" s="11">
        <v>340</v>
      </c>
      <c r="W49" s="5" t="s">
        <v>123</v>
      </c>
      <c r="X49" s="2" t="s">
        <v>240</v>
      </c>
    </row>
    <row r="50" spans="1:24">
      <c r="A50" s="5" t="s">
        <v>25</v>
      </c>
      <c r="B50" s="5" t="s">
        <v>103</v>
      </c>
      <c r="C50" s="5" t="s">
        <v>122</v>
      </c>
      <c r="D50" s="5"/>
      <c r="E50" s="14" t="s">
        <v>148</v>
      </c>
      <c r="F50" s="14" t="s">
        <v>84</v>
      </c>
      <c r="G50" s="5" t="s">
        <v>4</v>
      </c>
      <c r="H50" s="15">
        <v>1</v>
      </c>
      <c r="I50" s="8" t="s">
        <v>145</v>
      </c>
      <c r="J50" s="5" t="s">
        <v>5</v>
      </c>
      <c r="K50" s="5"/>
      <c r="L50" s="5" t="s">
        <v>85</v>
      </c>
      <c r="M50" s="53" t="s">
        <v>86</v>
      </c>
      <c r="N50" s="5" t="s">
        <v>87</v>
      </c>
      <c r="O50" s="5" t="s">
        <v>88</v>
      </c>
      <c r="P50" s="5" t="s">
        <v>89</v>
      </c>
      <c r="Q50" s="5" t="s">
        <v>230</v>
      </c>
      <c r="R50" s="6" t="s">
        <v>257</v>
      </c>
      <c r="S50" s="10">
        <v>43.8429</v>
      </c>
      <c r="T50" s="10">
        <v>-122.6854</v>
      </c>
      <c r="U50" s="10" t="s">
        <v>91</v>
      </c>
      <c r="V50" s="11">
        <v>340</v>
      </c>
      <c r="W50" s="5" t="s">
        <v>123</v>
      </c>
      <c r="X50" s="2" t="s">
        <v>241</v>
      </c>
    </row>
    <row r="51" spans="1:24">
      <c r="A51" s="5" t="s">
        <v>11</v>
      </c>
      <c r="B51" s="8" t="s">
        <v>103</v>
      </c>
      <c r="C51" s="5" t="s">
        <v>120</v>
      </c>
      <c r="D51" s="4"/>
      <c r="E51" s="9">
        <v>41870</v>
      </c>
      <c r="F51" s="4" t="s">
        <v>84</v>
      </c>
      <c r="G51" s="4" t="s">
        <v>4</v>
      </c>
      <c r="H51" s="50">
        <v>1</v>
      </c>
      <c r="I51" s="8"/>
      <c r="J51" s="5" t="s">
        <v>5</v>
      </c>
      <c r="K51" s="4"/>
      <c r="L51" s="5" t="s">
        <v>85</v>
      </c>
      <c r="M51" s="5" t="s">
        <v>86</v>
      </c>
      <c r="N51" s="5" t="s">
        <v>87</v>
      </c>
      <c r="O51" s="4" t="s">
        <v>88</v>
      </c>
      <c r="P51" s="4" t="s">
        <v>89</v>
      </c>
      <c r="Q51" s="5" t="s">
        <v>229</v>
      </c>
      <c r="R51" s="6" t="s">
        <v>255</v>
      </c>
      <c r="S51" s="51">
        <v>44.1248</v>
      </c>
      <c r="T51" s="51">
        <v>-122.38460000000001</v>
      </c>
      <c r="U51" s="10" t="s">
        <v>91</v>
      </c>
      <c r="V51" s="11">
        <v>300</v>
      </c>
      <c r="W51" s="5" t="s">
        <v>121</v>
      </c>
      <c r="X51" s="2"/>
    </row>
    <row r="52" spans="1:24">
      <c r="A52" s="5" t="s">
        <v>12</v>
      </c>
      <c r="B52" s="8" t="s">
        <v>103</v>
      </c>
      <c r="C52" s="5" t="s">
        <v>120</v>
      </c>
      <c r="D52" s="4"/>
      <c r="E52" s="9">
        <v>41870</v>
      </c>
      <c r="F52" s="4" t="s">
        <v>84</v>
      </c>
      <c r="G52" s="4" t="s">
        <v>4</v>
      </c>
      <c r="H52" s="50">
        <v>1</v>
      </c>
      <c r="I52" s="8"/>
      <c r="J52" s="5" t="s">
        <v>5</v>
      </c>
      <c r="K52" s="4"/>
      <c r="L52" s="5" t="s">
        <v>85</v>
      </c>
      <c r="M52" s="5" t="s">
        <v>86</v>
      </c>
      <c r="N52" s="5" t="s">
        <v>87</v>
      </c>
      <c r="O52" s="4" t="s">
        <v>88</v>
      </c>
      <c r="P52" s="4" t="s">
        <v>89</v>
      </c>
      <c r="Q52" s="5" t="s">
        <v>229</v>
      </c>
      <c r="R52" s="6" t="s">
        <v>255</v>
      </c>
      <c r="S52" s="51">
        <v>44.1248</v>
      </c>
      <c r="T52" s="51">
        <v>-122.38460000000001</v>
      </c>
      <c r="U52" s="10" t="s">
        <v>91</v>
      </c>
      <c r="V52" s="11">
        <v>300</v>
      </c>
      <c r="W52" s="5" t="s">
        <v>121</v>
      </c>
      <c r="X52" s="2"/>
    </row>
    <row r="53" spans="1:24">
      <c r="A53" s="5" t="s">
        <v>26</v>
      </c>
      <c r="B53" s="5" t="s">
        <v>103</v>
      </c>
      <c r="C53" s="5" t="s">
        <v>120</v>
      </c>
      <c r="D53" s="5"/>
      <c r="E53" s="14" t="s">
        <v>148</v>
      </c>
      <c r="F53" s="14" t="s">
        <v>84</v>
      </c>
      <c r="G53" s="5" t="s">
        <v>4</v>
      </c>
      <c r="H53" s="15">
        <v>1</v>
      </c>
      <c r="I53" s="8" t="s">
        <v>145</v>
      </c>
      <c r="J53" s="5" t="s">
        <v>7</v>
      </c>
      <c r="K53" s="5"/>
      <c r="L53" s="5" t="s">
        <v>85</v>
      </c>
      <c r="M53" s="53" t="s">
        <v>86</v>
      </c>
      <c r="N53" s="5" t="s">
        <v>87</v>
      </c>
      <c r="O53" s="5" t="s">
        <v>88</v>
      </c>
      <c r="P53" s="5" t="s">
        <v>89</v>
      </c>
      <c r="Q53" s="5" t="s">
        <v>229</v>
      </c>
      <c r="R53" s="6" t="s">
        <v>255</v>
      </c>
      <c r="S53" s="10">
        <v>44.1248</v>
      </c>
      <c r="T53" s="10">
        <v>-122.38460000000001</v>
      </c>
      <c r="U53" s="10" t="s">
        <v>91</v>
      </c>
      <c r="V53" s="11">
        <v>300</v>
      </c>
      <c r="W53" s="5" t="s">
        <v>121</v>
      </c>
      <c r="X53" s="2"/>
    </row>
    <row r="54" spans="1:24">
      <c r="A54" s="5" t="s">
        <v>16</v>
      </c>
      <c r="B54" s="8" t="s">
        <v>238</v>
      </c>
      <c r="C54" s="5" t="s">
        <v>124</v>
      </c>
      <c r="D54" s="4"/>
      <c r="E54" s="9">
        <v>42091</v>
      </c>
      <c r="F54" s="4" t="s">
        <v>84</v>
      </c>
      <c r="G54" s="4" t="s">
        <v>4</v>
      </c>
      <c r="H54" s="50">
        <v>1</v>
      </c>
      <c r="I54" s="8" t="s">
        <v>125</v>
      </c>
      <c r="J54" s="8" t="s">
        <v>5</v>
      </c>
      <c r="K54" s="4"/>
      <c r="L54" s="5" t="s">
        <v>85</v>
      </c>
      <c r="M54" s="5" t="s">
        <v>86</v>
      </c>
      <c r="N54" s="5" t="s">
        <v>87</v>
      </c>
      <c r="O54" s="4" t="s">
        <v>88</v>
      </c>
      <c r="P54" s="4" t="s">
        <v>89</v>
      </c>
      <c r="Q54" s="5" t="s">
        <v>231</v>
      </c>
      <c r="R54" s="6" t="s">
        <v>259</v>
      </c>
      <c r="S54" s="10">
        <v>43.901000000000003</v>
      </c>
      <c r="T54" s="12">
        <v>-122.5971</v>
      </c>
      <c r="U54" s="10" t="s">
        <v>91</v>
      </c>
      <c r="V54" s="11">
        <v>405</v>
      </c>
      <c r="W54" s="5" t="s">
        <v>126</v>
      </c>
      <c r="X54" s="2"/>
    </row>
    <row r="55" spans="1:24">
      <c r="A55" s="5" t="s">
        <v>17</v>
      </c>
      <c r="B55" s="8" t="s">
        <v>238</v>
      </c>
      <c r="C55" s="5" t="s">
        <v>124</v>
      </c>
      <c r="D55" s="4"/>
      <c r="E55" s="9">
        <v>42091</v>
      </c>
      <c r="F55" s="4" t="s">
        <v>84</v>
      </c>
      <c r="G55" s="4" t="s">
        <v>4</v>
      </c>
      <c r="H55" s="50">
        <v>1</v>
      </c>
      <c r="I55" s="8" t="s">
        <v>125</v>
      </c>
      <c r="J55" s="8" t="s">
        <v>5</v>
      </c>
      <c r="K55" s="4"/>
      <c r="L55" s="5" t="s">
        <v>85</v>
      </c>
      <c r="M55" s="5" t="s">
        <v>86</v>
      </c>
      <c r="N55" s="5" t="s">
        <v>87</v>
      </c>
      <c r="O55" s="4" t="s">
        <v>88</v>
      </c>
      <c r="P55" s="4" t="s">
        <v>89</v>
      </c>
      <c r="Q55" s="5" t="s">
        <v>231</v>
      </c>
      <c r="R55" s="6" t="s">
        <v>259</v>
      </c>
      <c r="S55" s="10">
        <v>43.901000000000003</v>
      </c>
      <c r="T55" s="12">
        <v>-122.5971</v>
      </c>
      <c r="U55" s="10" t="s">
        <v>91</v>
      </c>
      <c r="V55" s="11">
        <v>405</v>
      </c>
      <c r="W55" s="5" t="s">
        <v>126</v>
      </c>
      <c r="X55" s="2"/>
    </row>
    <row r="56" spans="1:24">
      <c r="A56" s="5" t="s">
        <v>18</v>
      </c>
      <c r="B56" s="8" t="s">
        <v>238</v>
      </c>
      <c r="C56" s="5" t="s">
        <v>124</v>
      </c>
      <c r="D56" s="4"/>
      <c r="E56" s="9">
        <v>42091</v>
      </c>
      <c r="F56" s="4" t="s">
        <v>84</v>
      </c>
      <c r="G56" s="4" t="s">
        <v>4</v>
      </c>
      <c r="H56" s="50">
        <v>1</v>
      </c>
      <c r="I56" s="8" t="s">
        <v>127</v>
      </c>
      <c r="J56" s="8"/>
      <c r="K56" s="4"/>
      <c r="L56" s="5" t="s">
        <v>85</v>
      </c>
      <c r="M56" s="5" t="s">
        <v>86</v>
      </c>
      <c r="N56" s="5" t="s">
        <v>87</v>
      </c>
      <c r="O56" s="4" t="s">
        <v>88</v>
      </c>
      <c r="P56" s="4" t="s">
        <v>89</v>
      </c>
      <c r="Q56" s="5" t="s">
        <v>231</v>
      </c>
      <c r="R56" s="6" t="s">
        <v>259</v>
      </c>
      <c r="S56" s="10">
        <v>43.901000000000003</v>
      </c>
      <c r="T56" s="12">
        <v>-122.5971</v>
      </c>
      <c r="U56" s="10" t="s">
        <v>91</v>
      </c>
      <c r="V56" s="11">
        <v>405</v>
      </c>
      <c r="W56" s="5" t="s">
        <v>126</v>
      </c>
      <c r="X56" s="2"/>
    </row>
    <row r="57" spans="1:24">
      <c r="A57" s="5" t="s">
        <v>19</v>
      </c>
      <c r="B57" s="8" t="s">
        <v>238</v>
      </c>
      <c r="C57" s="5" t="s">
        <v>124</v>
      </c>
      <c r="D57" s="4"/>
      <c r="E57" s="9">
        <v>42091</v>
      </c>
      <c r="F57" s="4" t="s">
        <v>84</v>
      </c>
      <c r="G57" s="4" t="s">
        <v>4</v>
      </c>
      <c r="H57" s="50">
        <v>1</v>
      </c>
      <c r="I57" s="8" t="s">
        <v>127</v>
      </c>
      <c r="J57" s="8"/>
      <c r="K57" s="4"/>
      <c r="L57" s="5" t="s">
        <v>85</v>
      </c>
      <c r="M57" s="5" t="s">
        <v>86</v>
      </c>
      <c r="N57" s="5" t="s">
        <v>87</v>
      </c>
      <c r="O57" s="4" t="s">
        <v>88</v>
      </c>
      <c r="P57" s="4" t="s">
        <v>89</v>
      </c>
      <c r="Q57" s="5" t="s">
        <v>231</v>
      </c>
      <c r="R57" s="6" t="s">
        <v>259</v>
      </c>
      <c r="S57" s="10">
        <v>43.901000000000003</v>
      </c>
      <c r="T57" s="12">
        <v>-122.5971</v>
      </c>
      <c r="U57" s="10" t="s">
        <v>91</v>
      </c>
      <c r="V57" s="11">
        <v>405</v>
      </c>
      <c r="W57" s="5" t="s">
        <v>126</v>
      </c>
      <c r="X57" s="2"/>
    </row>
    <row r="58" spans="1:24">
      <c r="A58" s="5" t="s">
        <v>155</v>
      </c>
      <c r="B58" s="5" t="s">
        <v>238</v>
      </c>
      <c r="C58" s="5" t="s">
        <v>124</v>
      </c>
      <c r="D58" s="4"/>
      <c r="E58" s="9">
        <v>40630</v>
      </c>
      <c r="F58" s="4" t="s">
        <v>84</v>
      </c>
      <c r="G58" s="4" t="s">
        <v>4</v>
      </c>
      <c r="H58" s="4">
        <v>3</v>
      </c>
      <c r="I58" s="54" t="s">
        <v>127</v>
      </c>
      <c r="J58" s="4"/>
      <c r="K58" s="4"/>
      <c r="L58" s="5" t="s">
        <v>85</v>
      </c>
      <c r="M58" s="5" t="s">
        <v>86</v>
      </c>
      <c r="N58" s="5" t="s">
        <v>87</v>
      </c>
      <c r="O58" s="5" t="s">
        <v>88</v>
      </c>
      <c r="P58" s="4" t="s">
        <v>89</v>
      </c>
      <c r="Q58" s="5" t="s">
        <v>231</v>
      </c>
      <c r="R58" s="6" t="s">
        <v>259</v>
      </c>
      <c r="S58" s="10">
        <v>43.901000000000003</v>
      </c>
      <c r="T58" s="12">
        <v>-122.5971</v>
      </c>
      <c r="U58" s="10" t="s">
        <v>91</v>
      </c>
      <c r="V58" s="11">
        <v>405</v>
      </c>
      <c r="W58" s="4" t="s">
        <v>156</v>
      </c>
      <c r="X58" s="2"/>
    </row>
    <row r="59" spans="1:24">
      <c r="A59" s="55"/>
      <c r="B59" s="55"/>
      <c r="C59" s="55"/>
      <c r="D59" s="55"/>
      <c r="E59" s="55"/>
      <c r="F59" s="55"/>
      <c r="G59" s="55"/>
      <c r="H59" s="56">
        <f>SUM(H2:H58)</f>
        <v>77</v>
      </c>
      <c r="I59" s="57"/>
      <c r="J59" s="55"/>
      <c r="K59" s="55"/>
      <c r="L59" s="55"/>
      <c r="M59" s="55"/>
      <c r="N59" s="55"/>
      <c r="O59" s="55"/>
      <c r="P59" s="55"/>
      <c r="Q59" s="55"/>
      <c r="S59" s="55"/>
      <c r="T59" s="55"/>
      <c r="U59" s="55"/>
      <c r="V59" s="58"/>
      <c r="W59" s="55"/>
      <c r="X59" s="59"/>
    </row>
  </sheetData>
  <sortState ref="A2:X59">
    <sortCondition ref="P2:P59"/>
    <sortCondition ref="Q2:Q59"/>
    <sortCondition ref="A2:A59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F5" sqref="F5"/>
    </sheetView>
  </sheetViews>
  <sheetFormatPr baseColWidth="10" defaultColWidth="8.83203125" defaultRowHeight="14" x14ac:dyDescent="0"/>
  <cols>
    <col min="1" max="1" width="18.1640625" bestFit="1" customWidth="1"/>
    <col min="2" max="2" width="24.5" customWidth="1"/>
    <col min="3" max="3" width="35" customWidth="1"/>
    <col min="4" max="4" width="27.1640625" customWidth="1"/>
  </cols>
  <sheetData>
    <row r="1" spans="1:4" ht="16" thickBot="1">
      <c r="A1" s="92" t="s">
        <v>284</v>
      </c>
      <c r="B1" s="93" t="s">
        <v>285</v>
      </c>
      <c r="C1" s="93" t="s">
        <v>286</v>
      </c>
      <c r="D1" s="99" t="s">
        <v>287</v>
      </c>
    </row>
    <row r="2" spans="1:4" ht="16" thickBot="1">
      <c r="A2" s="111" t="s">
        <v>248</v>
      </c>
      <c r="B2" s="94" t="s">
        <v>288</v>
      </c>
      <c r="C2" s="94" t="s">
        <v>289</v>
      </c>
      <c r="D2" s="101" t="s">
        <v>315</v>
      </c>
    </row>
    <row r="3" spans="1:4" ht="36" customHeight="1" thickBot="1">
      <c r="A3" s="112"/>
      <c r="B3" s="94" t="s">
        <v>290</v>
      </c>
      <c r="C3" s="94" t="s">
        <v>291</v>
      </c>
      <c r="D3" s="101" t="s">
        <v>314</v>
      </c>
    </row>
    <row r="4" spans="1:4" ht="16" thickBot="1">
      <c r="A4" s="113" t="s">
        <v>292</v>
      </c>
      <c r="B4" s="94" t="s">
        <v>293</v>
      </c>
      <c r="C4" s="94" t="s">
        <v>294</v>
      </c>
      <c r="D4" s="100" t="s">
        <v>295</v>
      </c>
    </row>
    <row r="5" spans="1:4" ht="43" customHeight="1" thickBot="1">
      <c r="A5" s="114"/>
      <c r="B5" s="94" t="s">
        <v>296</v>
      </c>
      <c r="C5" s="94" t="s">
        <v>297</v>
      </c>
      <c r="D5" s="100" t="s">
        <v>295</v>
      </c>
    </row>
    <row r="6" spans="1:4" ht="16" thickBot="1">
      <c r="A6" s="113" t="s">
        <v>298</v>
      </c>
      <c r="B6" s="94" t="s">
        <v>299</v>
      </c>
      <c r="C6" s="94" t="s">
        <v>300</v>
      </c>
      <c r="D6" s="100" t="s">
        <v>295</v>
      </c>
    </row>
    <row r="7" spans="1:4" ht="48" customHeight="1" thickBot="1">
      <c r="A7" s="114"/>
      <c r="B7" s="94" t="s">
        <v>301</v>
      </c>
      <c r="C7" s="94" t="s">
        <v>302</v>
      </c>
      <c r="D7" s="100" t="s">
        <v>295</v>
      </c>
    </row>
    <row r="8" spans="1:4" ht="16" thickBot="1">
      <c r="A8" s="113" t="s">
        <v>303</v>
      </c>
      <c r="B8" s="94" t="s">
        <v>304</v>
      </c>
      <c r="C8" s="95" t="s">
        <v>305</v>
      </c>
      <c r="D8" s="100" t="s">
        <v>295</v>
      </c>
    </row>
    <row r="9" spans="1:4" ht="84" customHeight="1" thickBot="1">
      <c r="A9" s="114"/>
      <c r="B9" s="94" t="s">
        <v>306</v>
      </c>
      <c r="C9" s="95" t="s">
        <v>307</v>
      </c>
      <c r="D9" s="100" t="s">
        <v>295</v>
      </c>
    </row>
    <row r="10" spans="1:4" ht="16" thickBot="1">
      <c r="A10" s="113" t="s">
        <v>308</v>
      </c>
      <c r="B10" s="94" t="s">
        <v>309</v>
      </c>
      <c r="C10" s="96" t="s">
        <v>310</v>
      </c>
      <c r="D10" s="101" t="s">
        <v>313</v>
      </c>
    </row>
    <row r="11" spans="1:4" ht="63" customHeight="1" thickBot="1">
      <c r="A11" s="114"/>
      <c r="B11" s="94" t="s">
        <v>311</v>
      </c>
      <c r="C11" s="94" t="s">
        <v>312</v>
      </c>
      <c r="D11" s="100" t="s">
        <v>295</v>
      </c>
    </row>
    <row r="14" spans="1:4" ht="15">
      <c r="A14" s="97"/>
    </row>
    <row r="15" spans="1:4" ht="15">
      <c r="A15" s="97"/>
    </row>
    <row r="16" spans="1:4" ht="15">
      <c r="A16" s="97"/>
    </row>
    <row r="17" spans="1:1">
      <c r="A17" s="98"/>
    </row>
    <row r="18" spans="1:1" ht="15">
      <c r="A18" s="97"/>
    </row>
  </sheetData>
  <mergeCells count="5">
    <mergeCell ref="A2:A3"/>
    <mergeCell ref="A4:A5"/>
    <mergeCell ref="A6:A7"/>
    <mergeCell ref="A8:A9"/>
    <mergeCell ref="A10:A1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5"/>
  <sheetViews>
    <sheetView tabSelected="1" zoomScale="125" zoomScaleNormal="125" zoomScalePageLayoutView="125" workbookViewId="0">
      <selection activeCell="H11" sqref="H11"/>
    </sheetView>
  </sheetViews>
  <sheetFormatPr baseColWidth="10" defaultColWidth="10.33203125" defaultRowHeight="14" x14ac:dyDescent="0"/>
  <cols>
    <col min="1" max="1" width="15.83203125" style="60" bestFit="1" customWidth="1"/>
    <col min="2" max="2" width="24" style="60" bestFit="1" customWidth="1"/>
    <col min="3" max="3" width="14.83203125" style="60" bestFit="1" customWidth="1"/>
    <col min="4" max="4" width="16" style="60" customWidth="1"/>
    <col min="5" max="5" width="12.5" style="60" customWidth="1"/>
    <col min="6" max="6" width="15.5" style="60" customWidth="1"/>
    <col min="7" max="7" width="15.6640625" style="61" customWidth="1"/>
    <col min="8" max="8" width="27.83203125" style="62" customWidth="1"/>
    <col min="9" max="9" width="26.33203125" style="62" customWidth="1"/>
    <col min="10" max="10" width="31.33203125" style="61" customWidth="1"/>
    <col min="11" max="11" width="29.33203125" style="61" customWidth="1"/>
    <col min="13" max="13" width="18.6640625" customWidth="1"/>
    <col min="17" max="17" width="34.5" customWidth="1"/>
    <col min="18" max="16384" width="10.33203125" style="60"/>
  </cols>
  <sheetData>
    <row r="1" spans="1:46" s="79" customFormat="1">
      <c r="B1" s="79" t="s">
        <v>243</v>
      </c>
      <c r="C1" s="79" t="s">
        <v>244</v>
      </c>
      <c r="D1" s="79" t="s">
        <v>245</v>
      </c>
      <c r="E1" s="79" t="s">
        <v>246</v>
      </c>
      <c r="F1" s="79" t="s">
        <v>247</v>
      </c>
      <c r="G1" s="80" t="s">
        <v>248</v>
      </c>
      <c r="H1" s="80" t="s">
        <v>327</v>
      </c>
      <c r="I1" s="73" t="s">
        <v>328</v>
      </c>
      <c r="J1" s="73" t="s">
        <v>329</v>
      </c>
      <c r="K1" s="80" t="s">
        <v>330</v>
      </c>
      <c r="M1" s="1"/>
      <c r="N1" s="1"/>
      <c r="O1" s="1"/>
      <c r="P1" s="1"/>
      <c r="Q1" s="1"/>
    </row>
    <row r="2" spans="1:46">
      <c r="H2" s="61"/>
      <c r="J2" s="62"/>
    </row>
    <row r="3" spans="1:46">
      <c r="A3" s="60" t="s">
        <v>249</v>
      </c>
      <c r="B3" s="60" t="s">
        <v>250</v>
      </c>
      <c r="G3" s="108" t="s">
        <v>251</v>
      </c>
      <c r="H3" s="106" t="s">
        <v>356</v>
      </c>
      <c r="I3" s="67" t="s">
        <v>379</v>
      </c>
      <c r="J3" s="67" t="s">
        <v>402</v>
      </c>
      <c r="K3" s="106" t="s">
        <v>418</v>
      </c>
    </row>
    <row r="4" spans="1:46" s="67" customFormat="1">
      <c r="A4" s="63" t="s">
        <v>8</v>
      </c>
      <c r="B4" s="64" t="s">
        <v>252</v>
      </c>
      <c r="C4" s="64" t="s">
        <v>253</v>
      </c>
      <c r="D4" s="65"/>
      <c r="E4" s="66"/>
      <c r="F4" s="66"/>
      <c r="G4" s="108" t="s">
        <v>254</v>
      </c>
      <c r="H4" s="67" t="s">
        <v>362</v>
      </c>
      <c r="I4" s="67" t="s">
        <v>385</v>
      </c>
      <c r="J4" s="67" t="s">
        <v>409</v>
      </c>
      <c r="K4" s="67" t="s">
        <v>424</v>
      </c>
      <c r="M4"/>
      <c r="N4"/>
      <c r="O4"/>
      <c r="P4"/>
      <c r="Q4"/>
    </row>
    <row r="5" spans="1:46" s="67" customFormat="1">
      <c r="A5" s="63" t="s">
        <v>9</v>
      </c>
      <c r="B5" s="64" t="s">
        <v>252</v>
      </c>
      <c r="C5" s="64" t="s">
        <v>253</v>
      </c>
      <c r="D5" s="65"/>
      <c r="E5" s="66"/>
      <c r="F5" s="66"/>
      <c r="G5" s="67" t="s">
        <v>331</v>
      </c>
      <c r="H5" s="67" t="s">
        <v>361</v>
      </c>
      <c r="I5" s="67" t="s">
        <v>384</v>
      </c>
      <c r="J5" s="67" t="s">
        <v>410</v>
      </c>
      <c r="K5" s="67" t="s">
        <v>423</v>
      </c>
      <c r="M5"/>
      <c r="N5"/>
      <c r="O5"/>
      <c r="P5"/>
      <c r="Q5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</row>
    <row r="6" spans="1:46" s="67" customFormat="1">
      <c r="A6" s="63" t="s">
        <v>11</v>
      </c>
      <c r="B6" s="64" t="s">
        <v>252</v>
      </c>
      <c r="C6" s="64" t="s">
        <v>255</v>
      </c>
      <c r="D6" s="65"/>
      <c r="E6" s="66"/>
      <c r="F6" s="66"/>
      <c r="G6" s="67" t="s">
        <v>332</v>
      </c>
      <c r="H6" s="67" t="s">
        <v>360</v>
      </c>
      <c r="I6" s="67" t="s">
        <v>388</v>
      </c>
      <c r="J6" s="67" t="s">
        <v>405</v>
      </c>
      <c r="K6" s="67" t="s">
        <v>422</v>
      </c>
      <c r="M6"/>
      <c r="N6"/>
      <c r="O6"/>
      <c r="P6"/>
      <c r="Q6"/>
    </row>
    <row r="7" spans="1:46" s="67" customFormat="1">
      <c r="A7" s="63" t="s">
        <v>12</v>
      </c>
      <c r="B7" s="64" t="s">
        <v>252</v>
      </c>
      <c r="C7" s="64" t="s">
        <v>255</v>
      </c>
      <c r="D7" s="65"/>
      <c r="E7" s="66"/>
      <c r="F7" s="66"/>
      <c r="G7" s="67" t="s">
        <v>333</v>
      </c>
      <c r="H7" s="71" t="s">
        <v>359</v>
      </c>
      <c r="I7" s="71" t="s">
        <v>389</v>
      </c>
      <c r="J7" s="71" t="s">
        <v>406</v>
      </c>
      <c r="K7" s="71" t="s">
        <v>421</v>
      </c>
      <c r="M7"/>
      <c r="N7"/>
      <c r="O7"/>
      <c r="P7"/>
      <c r="Q7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</row>
    <row r="8" spans="1:46">
      <c r="A8" s="64" t="s">
        <v>131</v>
      </c>
      <c r="B8" s="64" t="s">
        <v>252</v>
      </c>
      <c r="C8" s="64" t="s">
        <v>256</v>
      </c>
      <c r="D8" s="65"/>
      <c r="E8" s="69"/>
      <c r="F8" s="69"/>
      <c r="G8" s="71" t="s">
        <v>334</v>
      </c>
      <c r="H8" s="67" t="s">
        <v>358</v>
      </c>
      <c r="I8" s="67" t="s">
        <v>383</v>
      </c>
      <c r="J8" s="67" t="s">
        <v>404</v>
      </c>
      <c r="K8" s="67" t="s">
        <v>419</v>
      </c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</row>
    <row r="9" spans="1:46">
      <c r="A9" s="64" t="s">
        <v>20</v>
      </c>
      <c r="B9" s="64" t="s">
        <v>252</v>
      </c>
      <c r="C9" s="64" t="s">
        <v>256</v>
      </c>
      <c r="D9" s="65"/>
      <c r="E9" s="69"/>
      <c r="F9" s="69"/>
      <c r="G9" s="67" t="s">
        <v>335</v>
      </c>
      <c r="H9" s="67" t="s">
        <v>357</v>
      </c>
      <c r="I9" s="67" t="s">
        <v>382</v>
      </c>
      <c r="J9" s="67" t="s">
        <v>403</v>
      </c>
      <c r="K9" s="67" t="s">
        <v>420</v>
      </c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</row>
    <row r="10" spans="1:46" s="62" customFormat="1">
      <c r="A10" s="63" t="s">
        <v>13</v>
      </c>
      <c r="B10" s="64" t="s">
        <v>252</v>
      </c>
      <c r="C10" s="64" t="s">
        <v>257</v>
      </c>
      <c r="D10" s="65"/>
      <c r="E10" s="69"/>
      <c r="F10" s="70"/>
      <c r="G10" s="67" t="s">
        <v>336</v>
      </c>
      <c r="H10" s="67" t="s">
        <v>366</v>
      </c>
      <c r="I10" s="67" t="s">
        <v>386</v>
      </c>
      <c r="J10" s="67" t="s">
        <v>411</v>
      </c>
      <c r="K10" s="67" t="s">
        <v>426</v>
      </c>
      <c r="M10"/>
      <c r="N10"/>
      <c r="O10"/>
      <c r="P10"/>
      <c r="Q10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</row>
    <row r="11" spans="1:46" s="68" customFormat="1">
      <c r="A11" s="63" t="s">
        <v>14</v>
      </c>
      <c r="B11" s="64" t="s">
        <v>252</v>
      </c>
      <c r="C11" s="64" t="s">
        <v>257</v>
      </c>
      <c r="D11" s="65"/>
      <c r="E11" s="69"/>
      <c r="F11" s="70"/>
      <c r="G11" s="67" t="s">
        <v>338</v>
      </c>
      <c r="H11" s="71" t="s">
        <v>258</v>
      </c>
      <c r="I11" s="71" t="s">
        <v>258</v>
      </c>
      <c r="J11" s="71" t="s">
        <v>258</v>
      </c>
      <c r="K11" s="71" t="s">
        <v>258</v>
      </c>
      <c r="M11"/>
      <c r="N11"/>
      <c r="O11"/>
      <c r="P11"/>
      <c r="Q11"/>
    </row>
    <row r="12" spans="1:46" s="62" customFormat="1">
      <c r="A12" s="63" t="s">
        <v>15</v>
      </c>
      <c r="B12" s="64" t="s">
        <v>252</v>
      </c>
      <c r="C12" s="64" t="s">
        <v>257</v>
      </c>
      <c r="D12" s="65"/>
      <c r="E12" s="69"/>
      <c r="F12" s="70"/>
      <c r="G12" s="106" t="s">
        <v>337</v>
      </c>
      <c r="H12" s="67" t="s">
        <v>365</v>
      </c>
      <c r="I12" s="67" t="s">
        <v>387</v>
      </c>
      <c r="J12" s="67" t="s">
        <v>412</v>
      </c>
      <c r="K12" s="67" t="s">
        <v>425</v>
      </c>
      <c r="M12"/>
      <c r="N12"/>
      <c r="O12"/>
      <c r="P12"/>
      <c r="Q12"/>
    </row>
    <row r="13" spans="1:46" s="62" customFormat="1">
      <c r="A13" s="64" t="s">
        <v>16</v>
      </c>
      <c r="B13" s="64" t="s">
        <v>252</v>
      </c>
      <c r="C13" s="64" t="s">
        <v>259</v>
      </c>
      <c r="D13" s="65"/>
      <c r="E13" s="63" t="s">
        <v>260</v>
      </c>
      <c r="F13" s="63" t="s">
        <v>260</v>
      </c>
      <c r="G13" s="67" t="s">
        <v>258</v>
      </c>
      <c r="H13" s="67" t="s">
        <v>364</v>
      </c>
      <c r="I13" s="67" t="s">
        <v>381</v>
      </c>
      <c r="J13" s="67" t="s">
        <v>408</v>
      </c>
      <c r="K13" s="67" t="s">
        <v>428</v>
      </c>
      <c r="M13"/>
      <c r="N13"/>
      <c r="O13"/>
      <c r="P13"/>
      <c r="Q13"/>
    </row>
    <row r="14" spans="1:46" s="62" customFormat="1">
      <c r="A14" s="64" t="s">
        <v>17</v>
      </c>
      <c r="B14" s="64" t="s">
        <v>252</v>
      </c>
      <c r="C14" s="64" t="s">
        <v>259</v>
      </c>
      <c r="D14" s="65"/>
      <c r="E14" s="63" t="s">
        <v>260</v>
      </c>
      <c r="F14" s="63" t="s">
        <v>260</v>
      </c>
      <c r="G14" s="67" t="s">
        <v>258</v>
      </c>
      <c r="H14" s="67" t="s">
        <v>363</v>
      </c>
      <c r="I14" s="67" t="s">
        <v>380</v>
      </c>
      <c r="J14" s="67" t="s">
        <v>407</v>
      </c>
      <c r="K14" s="67" t="s">
        <v>427</v>
      </c>
      <c r="M14"/>
      <c r="N14"/>
      <c r="O14"/>
      <c r="P14"/>
      <c r="Q14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</row>
    <row r="15" spans="1:46" s="62" customFormat="1">
      <c r="A15" s="64" t="s">
        <v>41</v>
      </c>
      <c r="B15" s="64" t="s">
        <v>261</v>
      </c>
      <c r="C15" s="64" t="s">
        <v>262</v>
      </c>
      <c r="D15" s="72"/>
      <c r="E15" s="72"/>
      <c r="F15" s="72"/>
      <c r="G15" s="67" t="s">
        <v>342</v>
      </c>
      <c r="H15" s="67" t="s">
        <v>373</v>
      </c>
      <c r="I15" s="67" t="s">
        <v>392</v>
      </c>
      <c r="J15" s="67" t="s">
        <v>258</v>
      </c>
      <c r="K15" s="67" t="s">
        <v>434</v>
      </c>
      <c r="M15"/>
      <c r="N15"/>
      <c r="O15"/>
      <c r="P15"/>
      <c r="Q15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</row>
    <row r="16" spans="1:46" s="73" customFormat="1">
      <c r="A16" s="64" t="s">
        <v>42</v>
      </c>
      <c r="B16" s="64" t="s">
        <v>261</v>
      </c>
      <c r="C16" s="64" t="s">
        <v>262</v>
      </c>
      <c r="D16" s="72"/>
      <c r="E16" s="72"/>
      <c r="F16" s="72"/>
      <c r="G16" s="67" t="s">
        <v>343</v>
      </c>
      <c r="H16" s="67" t="s">
        <v>372</v>
      </c>
      <c r="I16" s="67" t="s">
        <v>393</v>
      </c>
      <c r="J16" s="67" t="s">
        <v>258</v>
      </c>
      <c r="K16" s="67" t="s">
        <v>433</v>
      </c>
      <c r="M16"/>
      <c r="N16"/>
      <c r="O16"/>
      <c r="P16"/>
      <c r="Q16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</row>
    <row r="17" spans="1:46" s="62" customFormat="1">
      <c r="A17" s="63" t="s">
        <v>28</v>
      </c>
      <c r="B17" s="64" t="s">
        <v>261</v>
      </c>
      <c r="C17" s="64" t="s">
        <v>263</v>
      </c>
      <c r="D17" s="72"/>
      <c r="E17" s="72"/>
      <c r="F17" s="72"/>
      <c r="G17" s="67" t="s">
        <v>353</v>
      </c>
      <c r="H17" s="67" t="s">
        <v>258</v>
      </c>
      <c r="I17" s="67" t="s">
        <v>258</v>
      </c>
      <c r="J17" s="67" t="s">
        <v>258</v>
      </c>
      <c r="K17" s="67" t="s">
        <v>258</v>
      </c>
      <c r="M17"/>
      <c r="N17"/>
      <c r="O17"/>
      <c r="P17"/>
      <c r="Q17"/>
    </row>
    <row r="18" spans="1:46" s="62" customFormat="1">
      <c r="A18" s="64" t="s">
        <v>43</v>
      </c>
      <c r="B18" s="64" t="s">
        <v>261</v>
      </c>
      <c r="C18" s="64" t="s">
        <v>264</v>
      </c>
      <c r="D18" s="72"/>
      <c r="E18" s="72"/>
      <c r="F18" s="72"/>
      <c r="G18" s="106" t="s">
        <v>341</v>
      </c>
      <c r="H18" s="67" t="s">
        <v>371</v>
      </c>
      <c r="I18" s="67" t="s">
        <v>394</v>
      </c>
      <c r="J18" s="67" t="s">
        <v>258</v>
      </c>
      <c r="K18" s="67" t="s">
        <v>436</v>
      </c>
      <c r="M18"/>
      <c r="N18"/>
      <c r="O18"/>
      <c r="P18"/>
      <c r="Q18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</row>
    <row r="19" spans="1:46" s="73" customFormat="1">
      <c r="A19" s="64" t="s">
        <v>44</v>
      </c>
      <c r="B19" s="64" t="s">
        <v>261</v>
      </c>
      <c r="C19" s="64" t="s">
        <v>264</v>
      </c>
      <c r="D19" s="72"/>
      <c r="E19" s="72"/>
      <c r="F19" s="72"/>
      <c r="G19" s="107" t="s">
        <v>340</v>
      </c>
      <c r="H19" s="67" t="s">
        <v>258</v>
      </c>
      <c r="I19" s="67" t="s">
        <v>258</v>
      </c>
      <c r="J19" s="67" t="s">
        <v>258</v>
      </c>
      <c r="K19" s="67" t="s">
        <v>258</v>
      </c>
      <c r="M19"/>
      <c r="N19"/>
      <c r="O19"/>
      <c r="P19"/>
      <c r="Q19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</row>
    <row r="20" spans="1:46" s="73" customFormat="1">
      <c r="A20" s="63" t="s">
        <v>38</v>
      </c>
      <c r="B20" s="64" t="s">
        <v>261</v>
      </c>
      <c r="C20" s="64" t="s">
        <v>263</v>
      </c>
      <c r="D20" s="72"/>
      <c r="E20" s="72"/>
      <c r="F20" s="72"/>
      <c r="G20" s="67" t="s">
        <v>352</v>
      </c>
      <c r="H20" s="67" t="s">
        <v>378</v>
      </c>
      <c r="I20" s="67" t="s">
        <v>400</v>
      </c>
      <c r="J20" s="67" t="s">
        <v>417</v>
      </c>
      <c r="K20" s="67" t="s">
        <v>437</v>
      </c>
      <c r="M20"/>
      <c r="N20"/>
      <c r="O20"/>
      <c r="P20"/>
      <c r="Q20"/>
    </row>
    <row r="21" spans="1:46" s="73" customFormat="1">
      <c r="A21" s="63" t="s">
        <v>36</v>
      </c>
      <c r="B21" s="64" t="s">
        <v>261</v>
      </c>
      <c r="C21" s="64" t="s">
        <v>265</v>
      </c>
      <c r="D21" s="72"/>
      <c r="E21" s="72"/>
      <c r="F21" s="72"/>
      <c r="G21" s="67" t="s">
        <v>346</v>
      </c>
      <c r="H21" s="67" t="s">
        <v>374</v>
      </c>
      <c r="I21" s="67" t="s">
        <v>399</v>
      </c>
      <c r="J21" s="67" t="s">
        <v>414</v>
      </c>
      <c r="K21" s="67" t="s">
        <v>435</v>
      </c>
      <c r="M21"/>
      <c r="N21"/>
      <c r="O21"/>
      <c r="P21"/>
      <c r="Q21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</row>
    <row r="22" spans="1:46" s="73" customFormat="1">
      <c r="A22" s="63" t="s">
        <v>37</v>
      </c>
      <c r="B22" s="64" t="s">
        <v>261</v>
      </c>
      <c r="C22" s="64" t="s">
        <v>265</v>
      </c>
      <c r="D22" s="72"/>
      <c r="E22" s="72"/>
      <c r="F22" s="72"/>
      <c r="G22" s="67" t="s">
        <v>347</v>
      </c>
      <c r="H22" s="67" t="s">
        <v>258</v>
      </c>
      <c r="I22" s="67" t="s">
        <v>258</v>
      </c>
      <c r="J22" s="67" t="s">
        <v>258</v>
      </c>
      <c r="K22" s="67" t="s">
        <v>258</v>
      </c>
      <c r="M22"/>
      <c r="N22"/>
      <c r="O22"/>
      <c r="P22"/>
      <c r="Q22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</row>
    <row r="23" spans="1:46" s="73" customFormat="1">
      <c r="A23" s="63" t="s">
        <v>31</v>
      </c>
      <c r="B23" s="64" t="s">
        <v>261</v>
      </c>
      <c r="C23" s="64" t="s">
        <v>266</v>
      </c>
      <c r="D23" s="72"/>
      <c r="E23" s="72"/>
      <c r="F23" s="72"/>
      <c r="G23" s="67" t="s">
        <v>339</v>
      </c>
      <c r="H23" s="67" t="s">
        <v>376</v>
      </c>
      <c r="I23" s="67" t="s">
        <v>397</v>
      </c>
      <c r="J23" s="67" t="s">
        <v>413</v>
      </c>
      <c r="K23" s="67" t="s">
        <v>439</v>
      </c>
      <c r="M23"/>
      <c r="N23"/>
      <c r="O23"/>
      <c r="P23"/>
      <c r="Q23"/>
    </row>
    <row r="24" spans="1:46" s="73" customFormat="1">
      <c r="A24" s="63" t="s">
        <v>39</v>
      </c>
      <c r="B24" s="64" t="s">
        <v>261</v>
      </c>
      <c r="C24" s="64" t="s">
        <v>267</v>
      </c>
      <c r="D24" s="72"/>
      <c r="E24" s="72"/>
      <c r="F24" s="72"/>
      <c r="G24" s="67" t="s">
        <v>348</v>
      </c>
      <c r="H24" s="67" t="s">
        <v>258</v>
      </c>
      <c r="I24" s="67" t="s">
        <v>258</v>
      </c>
      <c r="J24" s="67" t="s">
        <v>258</v>
      </c>
      <c r="K24" s="67" t="s">
        <v>258</v>
      </c>
      <c r="M24"/>
      <c r="N24"/>
      <c r="O24"/>
      <c r="P24"/>
      <c r="Q24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</row>
    <row r="25" spans="1:46" s="62" customFormat="1">
      <c r="A25" s="63" t="s">
        <v>40</v>
      </c>
      <c r="B25" s="64" t="s">
        <v>261</v>
      </c>
      <c r="C25" s="64" t="s">
        <v>267</v>
      </c>
      <c r="D25" s="72"/>
      <c r="E25" s="72"/>
      <c r="F25" s="72"/>
      <c r="G25" s="107" t="s">
        <v>349</v>
      </c>
      <c r="H25" s="67" t="s">
        <v>375</v>
      </c>
      <c r="I25" s="67" t="s">
        <v>401</v>
      </c>
      <c r="J25" s="67" t="s">
        <v>415</v>
      </c>
      <c r="K25" s="67" t="s">
        <v>440</v>
      </c>
      <c r="M25"/>
      <c r="N25"/>
      <c r="O25"/>
      <c r="P25"/>
      <c r="Q25"/>
    </row>
    <row r="26" spans="1:46" s="62" customFormat="1">
      <c r="A26" s="64" t="s">
        <v>49</v>
      </c>
      <c r="B26" s="64" t="s">
        <v>261</v>
      </c>
      <c r="C26" s="64" t="s">
        <v>268</v>
      </c>
      <c r="D26" s="72"/>
      <c r="E26" s="72"/>
      <c r="F26" s="72"/>
      <c r="G26" s="107" t="s">
        <v>350</v>
      </c>
      <c r="H26" s="67" t="s">
        <v>368</v>
      </c>
      <c r="I26" s="67" t="s">
        <v>395</v>
      </c>
      <c r="J26" s="67" t="s">
        <v>258</v>
      </c>
      <c r="K26" s="67" t="s">
        <v>430</v>
      </c>
      <c r="M26"/>
      <c r="N26"/>
      <c r="O26"/>
      <c r="P26"/>
      <c r="Q26"/>
    </row>
    <row r="27" spans="1:46" s="62" customFormat="1">
      <c r="A27" s="64" t="s">
        <v>50</v>
      </c>
      <c r="B27" s="64" t="s">
        <v>261</v>
      </c>
      <c r="C27" s="64" t="s">
        <v>268</v>
      </c>
      <c r="D27" s="72"/>
      <c r="E27" s="72"/>
      <c r="F27" s="72"/>
      <c r="G27" s="107" t="s">
        <v>351</v>
      </c>
      <c r="H27" s="67" t="s">
        <v>367</v>
      </c>
      <c r="I27" s="67" t="s">
        <v>396</v>
      </c>
      <c r="J27" s="67" t="s">
        <v>258</v>
      </c>
      <c r="K27" s="67" t="s">
        <v>429</v>
      </c>
      <c r="M27"/>
      <c r="N27"/>
      <c r="O27"/>
      <c r="P27"/>
      <c r="Q27"/>
    </row>
    <row r="28" spans="1:46" s="62" customFormat="1">
      <c r="A28" s="64" t="s">
        <v>46</v>
      </c>
      <c r="B28" s="64" t="s">
        <v>261</v>
      </c>
      <c r="C28" s="64" t="s">
        <v>269</v>
      </c>
      <c r="D28" s="72"/>
      <c r="E28" s="72"/>
      <c r="F28" s="72"/>
      <c r="G28" s="107" t="s">
        <v>354</v>
      </c>
      <c r="H28" s="67" t="s">
        <v>370</v>
      </c>
      <c r="I28" s="67" t="s">
        <v>390</v>
      </c>
      <c r="J28" s="67" t="s">
        <v>258</v>
      </c>
      <c r="K28" s="67" t="s">
        <v>432</v>
      </c>
      <c r="M28"/>
      <c r="N28"/>
      <c r="O28"/>
      <c r="P28"/>
      <c r="Q2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</row>
    <row r="29" spans="1:46" s="62" customFormat="1">
      <c r="A29" s="64" t="s">
        <v>47</v>
      </c>
      <c r="B29" s="64" t="s">
        <v>261</v>
      </c>
      <c r="C29" s="64" t="s">
        <v>269</v>
      </c>
      <c r="D29" s="72"/>
      <c r="E29" s="72"/>
      <c r="F29" s="72"/>
      <c r="G29" s="107" t="s">
        <v>355</v>
      </c>
      <c r="H29" s="67" t="s">
        <v>369</v>
      </c>
      <c r="I29" s="67" t="s">
        <v>391</v>
      </c>
      <c r="J29" s="67" t="s">
        <v>258</v>
      </c>
      <c r="K29" s="67" t="s">
        <v>431</v>
      </c>
      <c r="M29"/>
      <c r="N29"/>
      <c r="O29"/>
      <c r="P29"/>
      <c r="Q29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</row>
    <row r="30" spans="1:46" s="62" customFormat="1">
      <c r="A30" s="63" t="s">
        <v>32</v>
      </c>
      <c r="B30" s="64" t="s">
        <v>261</v>
      </c>
      <c r="C30" s="64" t="s">
        <v>270</v>
      </c>
      <c r="D30" s="72"/>
      <c r="E30" s="72"/>
      <c r="F30" s="72"/>
      <c r="G30" s="107" t="s">
        <v>344</v>
      </c>
      <c r="H30" s="67" t="s">
        <v>377</v>
      </c>
      <c r="I30" s="67" t="s">
        <v>398</v>
      </c>
      <c r="J30" s="67" t="s">
        <v>416</v>
      </c>
      <c r="K30" s="67" t="s">
        <v>438</v>
      </c>
      <c r="M30"/>
      <c r="N30"/>
      <c r="O30"/>
      <c r="P30"/>
      <c r="Q30"/>
    </row>
    <row r="31" spans="1:46" s="62" customFormat="1">
      <c r="A31" s="63" t="s">
        <v>33</v>
      </c>
      <c r="B31" s="64" t="s">
        <v>261</v>
      </c>
      <c r="C31" s="64" t="s">
        <v>270</v>
      </c>
      <c r="D31" s="72"/>
      <c r="E31" s="72"/>
      <c r="F31" s="72"/>
      <c r="G31" s="106" t="s">
        <v>345</v>
      </c>
      <c r="H31" s="77" t="s">
        <v>258</v>
      </c>
      <c r="I31" s="67" t="s">
        <v>258</v>
      </c>
      <c r="J31" s="67" t="s">
        <v>258</v>
      </c>
      <c r="K31" s="77" t="s">
        <v>258</v>
      </c>
      <c r="M31"/>
      <c r="N31"/>
      <c r="O31"/>
      <c r="P31"/>
      <c r="Q3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</row>
    <row r="32" spans="1:46" s="73" customFormat="1">
      <c r="A32" s="60"/>
      <c r="B32" s="60"/>
      <c r="C32" s="60"/>
      <c r="D32" s="60"/>
      <c r="E32" s="60"/>
      <c r="F32" s="60"/>
      <c r="G32" s="61"/>
      <c r="H32" s="62"/>
      <c r="I32" s="62"/>
      <c r="J32" s="61"/>
      <c r="K32" s="61"/>
      <c r="L32"/>
      <c r="M32"/>
      <c r="N32"/>
      <c r="O32"/>
      <c r="P32"/>
      <c r="Q32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</row>
    <row r="33" spans="1:11">
      <c r="G33" s="109"/>
      <c r="H33"/>
      <c r="I33"/>
      <c r="J33"/>
      <c r="K33"/>
    </row>
    <row r="34" spans="1:11">
      <c r="A34" s="79" t="s">
        <v>326</v>
      </c>
      <c r="G34" s="109"/>
      <c r="H34"/>
      <c r="I34"/>
      <c r="J34"/>
      <c r="K34"/>
    </row>
    <row r="35" spans="1:11" ht="45">
      <c r="A35" s="102"/>
      <c r="B35" s="103" t="s">
        <v>316</v>
      </c>
      <c r="C35" s="103" t="s">
        <v>317</v>
      </c>
      <c r="D35" s="103" t="s">
        <v>318</v>
      </c>
      <c r="E35" s="103" t="s">
        <v>319</v>
      </c>
      <c r="F35" s="103"/>
      <c r="G35" s="110"/>
      <c r="H35" s="103"/>
      <c r="I35"/>
      <c r="J35"/>
      <c r="K35"/>
    </row>
    <row r="36" spans="1:11" ht="15">
      <c r="A36" s="102"/>
      <c r="B36" s="102"/>
      <c r="C36" s="102"/>
      <c r="D36" s="102"/>
      <c r="E36" s="102"/>
      <c r="F36" s="102"/>
      <c r="G36" s="110"/>
      <c r="H36" s="102"/>
      <c r="I36"/>
      <c r="J36"/>
      <c r="K36"/>
    </row>
    <row r="37" spans="1:11" ht="15">
      <c r="A37" s="105" t="s">
        <v>248</v>
      </c>
      <c r="B37" s="102"/>
      <c r="C37" s="102"/>
      <c r="D37" s="102"/>
      <c r="E37" s="102"/>
      <c r="F37" s="102"/>
      <c r="G37" s="110"/>
      <c r="H37" s="102"/>
    </row>
    <row r="38" spans="1:11" ht="15">
      <c r="A38" s="64" t="s">
        <v>324</v>
      </c>
      <c r="B38" s="102">
        <v>17</v>
      </c>
      <c r="C38" s="102">
        <v>20</v>
      </c>
      <c r="D38" s="102">
        <v>1.5093000000000001E-2</v>
      </c>
      <c r="E38" s="104">
        <v>0.155</v>
      </c>
      <c r="F38" s="102"/>
      <c r="G38" s="110"/>
      <c r="H38" s="104"/>
    </row>
    <row r="39" spans="1:11" ht="15">
      <c r="A39" s="64" t="s">
        <v>325</v>
      </c>
      <c r="B39" s="102">
        <v>9</v>
      </c>
      <c r="C39" s="102">
        <v>35</v>
      </c>
      <c r="D39" s="102">
        <v>2.2693999999999999E-2</v>
      </c>
      <c r="E39" s="102"/>
      <c r="F39" s="102"/>
      <c r="G39" s="110"/>
      <c r="H39" s="102"/>
    </row>
    <row r="40" spans="1:11" ht="15">
      <c r="A40" s="102"/>
      <c r="B40" s="102"/>
      <c r="C40" s="102"/>
      <c r="D40" s="102"/>
      <c r="E40" s="102"/>
      <c r="F40" s="102"/>
      <c r="G40" s="110"/>
      <c r="H40" s="102"/>
    </row>
    <row r="41" spans="1:11" ht="15">
      <c r="A41" s="105" t="s">
        <v>320</v>
      </c>
      <c r="B41" s="102"/>
      <c r="C41" s="102"/>
      <c r="D41" s="102"/>
      <c r="E41" s="102"/>
      <c r="F41" s="102"/>
      <c r="G41" s="110"/>
      <c r="H41" s="102"/>
    </row>
    <row r="42" spans="1:11" ht="15">
      <c r="A42" s="64" t="s">
        <v>324</v>
      </c>
      <c r="B42" s="102">
        <v>16</v>
      </c>
      <c r="C42" s="102">
        <v>2</v>
      </c>
      <c r="D42" s="102">
        <v>1.9090000000000001E-3</v>
      </c>
      <c r="E42" s="104">
        <v>8.2000000000000003E-2</v>
      </c>
      <c r="F42" s="102"/>
      <c r="G42" s="110"/>
      <c r="H42" s="104"/>
    </row>
    <row r="43" spans="1:11" ht="15">
      <c r="A43" s="64" t="s">
        <v>325</v>
      </c>
      <c r="B43" s="102">
        <v>13</v>
      </c>
      <c r="C43" s="102">
        <v>6</v>
      </c>
      <c r="D43" s="102">
        <v>3.9779999999999998E-3</v>
      </c>
      <c r="E43" s="102"/>
      <c r="F43" s="102"/>
      <c r="G43" s="110"/>
      <c r="H43" s="102"/>
    </row>
    <row r="44" spans="1:11" ht="15">
      <c r="A44" s="102"/>
      <c r="B44" s="102"/>
      <c r="C44" s="102"/>
      <c r="D44" s="102"/>
      <c r="E44" s="102"/>
      <c r="F44" s="102"/>
      <c r="G44" s="110"/>
      <c r="H44" s="102"/>
    </row>
    <row r="45" spans="1:11" ht="15">
      <c r="A45" s="105" t="s">
        <v>321</v>
      </c>
      <c r="B45" s="102"/>
      <c r="C45" s="102"/>
      <c r="D45" s="102"/>
      <c r="E45" s="102"/>
      <c r="F45" s="102"/>
      <c r="G45" s="110"/>
      <c r="H45" s="102"/>
    </row>
    <row r="46" spans="1:11" ht="15">
      <c r="A46" s="64" t="s">
        <v>324</v>
      </c>
      <c r="B46" s="102">
        <v>12</v>
      </c>
      <c r="C46" s="102">
        <v>0</v>
      </c>
      <c r="D46" s="102">
        <v>0</v>
      </c>
      <c r="E46" s="104">
        <v>4.5999999999999999E-2</v>
      </c>
      <c r="F46" s="102"/>
      <c r="G46" s="110"/>
      <c r="H46" s="104"/>
    </row>
    <row r="47" spans="1:11" ht="15">
      <c r="A47" s="64" t="s">
        <v>325</v>
      </c>
      <c r="B47" s="102">
        <v>11</v>
      </c>
      <c r="C47" s="102">
        <v>3</v>
      </c>
      <c r="D47" s="102">
        <v>2.1229999999999999E-3</v>
      </c>
      <c r="E47" s="102"/>
      <c r="F47" s="102"/>
      <c r="G47" s="110"/>
      <c r="H47" s="102"/>
    </row>
    <row r="48" spans="1:11" ht="15">
      <c r="A48" s="102"/>
      <c r="B48" s="102"/>
      <c r="C48" s="102"/>
      <c r="D48" s="102"/>
      <c r="E48" s="102"/>
      <c r="F48" s="102"/>
      <c r="G48" s="110"/>
      <c r="H48" s="102"/>
    </row>
    <row r="49" spans="1:8" ht="15">
      <c r="A49" s="105" t="s">
        <v>322</v>
      </c>
      <c r="B49" s="102"/>
      <c r="C49" s="102"/>
      <c r="D49" s="102"/>
      <c r="E49" s="102"/>
      <c r="F49" s="102"/>
      <c r="G49" s="110"/>
      <c r="H49" s="102"/>
    </row>
    <row r="50" spans="1:8" ht="15">
      <c r="A50" s="64" t="s">
        <v>324</v>
      </c>
      <c r="B50" s="102">
        <v>10</v>
      </c>
      <c r="C50" s="102">
        <v>0</v>
      </c>
      <c r="D50" s="102">
        <v>0</v>
      </c>
      <c r="E50" s="104">
        <v>3.5999999999999997E-2</v>
      </c>
      <c r="F50" s="102"/>
      <c r="G50" s="110"/>
      <c r="H50" s="104"/>
    </row>
    <row r="51" spans="1:8" ht="15">
      <c r="A51" s="64" t="s">
        <v>325</v>
      </c>
      <c r="B51" s="102">
        <v>20</v>
      </c>
      <c r="C51" s="102">
        <v>3</v>
      </c>
      <c r="D51" s="102">
        <v>1.7910000000000001E-3</v>
      </c>
      <c r="E51" s="102"/>
      <c r="F51" s="102"/>
      <c r="G51" s="110"/>
      <c r="H51" s="102"/>
    </row>
    <row r="52" spans="1:8" ht="15">
      <c r="A52" s="102"/>
      <c r="B52" s="102"/>
      <c r="C52" s="102"/>
      <c r="D52" s="102"/>
      <c r="E52" s="102"/>
      <c r="F52" s="102"/>
      <c r="G52" s="110"/>
      <c r="H52" s="102"/>
    </row>
    <row r="53" spans="1:8" ht="15">
      <c r="A53" s="105" t="s">
        <v>323</v>
      </c>
      <c r="B53" s="102"/>
      <c r="C53" s="102"/>
      <c r="D53" s="102"/>
      <c r="E53" s="102"/>
      <c r="F53" s="102"/>
      <c r="G53" s="110"/>
      <c r="H53" s="102"/>
    </row>
    <row r="54" spans="1:8" ht="15">
      <c r="A54" s="64" t="s">
        <v>324</v>
      </c>
      <c r="B54" s="102">
        <v>12</v>
      </c>
      <c r="C54" s="102">
        <v>4</v>
      </c>
      <c r="D54" s="102">
        <v>1.6540000000000001E-3</v>
      </c>
      <c r="E54" s="104">
        <v>3.9E-2</v>
      </c>
      <c r="F54" s="102"/>
      <c r="G54" s="110"/>
      <c r="H54" s="104"/>
    </row>
    <row r="55" spans="1:8" ht="15">
      <c r="A55" s="64" t="s">
        <v>325</v>
      </c>
      <c r="B55" s="102">
        <v>13</v>
      </c>
      <c r="C55" s="102">
        <v>1</v>
      </c>
      <c r="D55" s="102">
        <v>4.06E-4</v>
      </c>
      <c r="E55" s="102"/>
      <c r="F55" s="102"/>
      <c r="G55" s="110"/>
      <c r="H55" s="102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65"/>
  <sheetViews>
    <sheetView workbookViewId="0">
      <pane xSplit="3" ySplit="1" topLeftCell="D34" activePane="bottomRight" state="frozen"/>
      <selection pane="topRight" activeCell="D1" sqref="D1"/>
      <selection pane="bottomLeft" activeCell="A2" sqref="A2"/>
      <selection pane="bottomRight" activeCell="A51" sqref="A51"/>
    </sheetView>
  </sheetViews>
  <sheetFormatPr baseColWidth="10" defaultColWidth="8.83203125" defaultRowHeight="14" x14ac:dyDescent="0"/>
  <cols>
    <col min="1" max="1" width="28" style="25" bestFit="1" customWidth="1"/>
    <col min="2" max="2" width="10.33203125" style="25" bestFit="1" customWidth="1"/>
    <col min="3" max="3" width="4.1640625" style="25" bestFit="1" customWidth="1"/>
    <col min="4" max="4" width="7" style="25" bestFit="1" customWidth="1"/>
    <col min="5" max="5" width="11" style="25" bestFit="1" customWidth="1"/>
    <col min="6" max="6" width="6.6640625" style="25" bestFit="1" customWidth="1"/>
    <col min="7" max="7" width="7.83203125" style="25" bestFit="1" customWidth="1"/>
    <col min="8" max="8" width="12" style="25" bestFit="1" customWidth="1"/>
    <col min="9" max="9" width="12.1640625" style="25" bestFit="1" customWidth="1"/>
    <col min="10" max="10" width="21.83203125" style="25" bestFit="1" customWidth="1"/>
    <col min="11" max="11" width="12.6640625" style="25" bestFit="1" customWidth="1"/>
    <col min="12" max="12" width="17.5" style="25" bestFit="1" customWidth="1"/>
    <col min="13" max="13" width="12" style="25" bestFit="1" customWidth="1"/>
    <col min="14" max="14" width="19.5" style="25" bestFit="1" customWidth="1"/>
    <col min="15" max="15" width="26" style="25" bestFit="1" customWidth="1"/>
    <col min="16" max="16" width="11.1640625" style="25" bestFit="1" customWidth="1"/>
    <col min="17" max="17" width="10" style="25" bestFit="1" customWidth="1"/>
    <col min="18" max="18" width="11.1640625" style="25" bestFit="1" customWidth="1"/>
    <col min="19" max="19" width="6" style="25" bestFit="1" customWidth="1"/>
    <col min="20" max="20" width="10.6640625" style="25" bestFit="1" customWidth="1"/>
    <col min="21" max="21" width="9.6640625" style="25" bestFit="1" customWidth="1"/>
    <col min="22" max="22" width="10.5" style="25" bestFit="1" customWidth="1"/>
    <col min="23" max="23" width="10.1640625" style="25" bestFit="1" customWidth="1"/>
    <col min="24" max="24" width="11.33203125" style="25" bestFit="1" customWidth="1"/>
    <col min="25" max="25" width="11.5" style="25" bestFit="1" customWidth="1"/>
    <col min="26" max="26" width="10.33203125" style="25" bestFit="1" customWidth="1"/>
    <col min="27" max="27" width="55.5" style="25" bestFit="1" customWidth="1"/>
    <col min="28" max="28" width="10" style="25" bestFit="1" customWidth="1"/>
    <col min="29" max="29" width="11.1640625" style="25" bestFit="1" customWidth="1"/>
    <col min="30" max="30" width="43.1640625" style="25" bestFit="1" customWidth="1"/>
    <col min="31" max="16384" width="8.83203125" style="25"/>
  </cols>
  <sheetData>
    <row r="1" spans="1:30" s="26" customFormat="1" ht="15" thickBot="1">
      <c r="A1" s="31" t="s">
        <v>0</v>
      </c>
      <c r="B1" s="32" t="s">
        <v>1</v>
      </c>
      <c r="C1" s="32" t="s">
        <v>2</v>
      </c>
      <c r="D1" s="32" t="s">
        <v>165</v>
      </c>
      <c r="E1" s="32" t="s">
        <v>166</v>
      </c>
      <c r="F1" s="32" t="s">
        <v>167</v>
      </c>
      <c r="G1" s="32" t="s">
        <v>168</v>
      </c>
      <c r="H1" s="32" t="s">
        <v>169</v>
      </c>
      <c r="I1" s="32" t="s">
        <v>170</v>
      </c>
      <c r="J1" s="32" t="s">
        <v>221</v>
      </c>
      <c r="K1" s="32" t="s">
        <v>171</v>
      </c>
      <c r="L1" s="32" t="s">
        <v>172</v>
      </c>
      <c r="M1" s="32" t="s">
        <v>173</v>
      </c>
      <c r="N1" s="32" t="s">
        <v>174</v>
      </c>
      <c r="O1" s="32" t="s">
        <v>175</v>
      </c>
      <c r="P1" s="32" t="s">
        <v>176</v>
      </c>
      <c r="Q1" s="32" t="s">
        <v>177</v>
      </c>
      <c r="R1" s="32" t="s">
        <v>178</v>
      </c>
      <c r="S1" s="32" t="s">
        <v>179</v>
      </c>
      <c r="T1" s="32" t="s">
        <v>180</v>
      </c>
      <c r="U1" s="32" t="s">
        <v>181</v>
      </c>
      <c r="V1" s="32" t="s">
        <v>182</v>
      </c>
      <c r="W1" s="32" t="s">
        <v>183</v>
      </c>
      <c r="X1" s="32" t="s">
        <v>184</v>
      </c>
      <c r="Y1" s="32" t="s">
        <v>185</v>
      </c>
      <c r="Z1" s="32" t="s">
        <v>186</v>
      </c>
      <c r="AA1" s="32" t="s">
        <v>187</v>
      </c>
      <c r="AB1" s="32" t="s">
        <v>188</v>
      </c>
      <c r="AC1" s="32" t="s">
        <v>189</v>
      </c>
      <c r="AD1" s="33" t="s">
        <v>190</v>
      </c>
    </row>
    <row r="2" spans="1:30">
      <c r="A2" s="36" t="s">
        <v>3</v>
      </c>
      <c r="B2" s="37" t="s">
        <v>4</v>
      </c>
      <c r="C2" s="38" t="s">
        <v>5</v>
      </c>
      <c r="D2" s="37">
        <f>85/25</f>
        <v>3.4</v>
      </c>
      <c r="E2" s="39">
        <v>1.88</v>
      </c>
      <c r="F2" s="39">
        <v>2.6880000000000002</v>
      </c>
      <c r="G2" s="39">
        <v>2.5779999999999998</v>
      </c>
      <c r="H2" s="37">
        <f>13/90</f>
        <v>0.14444444444444443</v>
      </c>
      <c r="I2" s="39">
        <v>0.59399999999999997</v>
      </c>
      <c r="J2" s="37" t="s">
        <v>219</v>
      </c>
      <c r="K2" s="40">
        <v>2</v>
      </c>
      <c r="L2" s="40">
        <v>0.75600000000000001</v>
      </c>
      <c r="M2" s="37">
        <f>84/90</f>
        <v>0.93333333333333335</v>
      </c>
      <c r="N2" s="41">
        <v>2</v>
      </c>
      <c r="O2" s="37" t="s">
        <v>192</v>
      </c>
      <c r="P2" s="42">
        <f>33/90</f>
        <v>0.36666666666666664</v>
      </c>
      <c r="Q2" s="37">
        <f>52/32</f>
        <v>1.625</v>
      </c>
      <c r="R2" s="37">
        <f>15/32</f>
        <v>0.46875</v>
      </c>
      <c r="S2" s="37">
        <f>212/32</f>
        <v>6.625</v>
      </c>
      <c r="T2" s="37">
        <v>0.57799999999999996</v>
      </c>
      <c r="U2" s="37">
        <v>2.6560000000000001</v>
      </c>
      <c r="V2" s="37">
        <v>0.84399999999999997</v>
      </c>
      <c r="W2" s="37">
        <v>2.2629999999999999</v>
      </c>
      <c r="X2" s="37">
        <v>2.3250000000000002</v>
      </c>
      <c r="Y2" s="37">
        <v>1.925</v>
      </c>
      <c r="Z2" s="37">
        <v>10.591000000000001</v>
      </c>
      <c r="AA2" s="37" t="s">
        <v>193</v>
      </c>
      <c r="AB2" s="40">
        <v>0.32200000000000001</v>
      </c>
      <c r="AC2" s="40">
        <v>0.26700000000000002</v>
      </c>
      <c r="AD2" s="43"/>
    </row>
    <row r="3" spans="1:30">
      <c r="A3" s="34" t="s">
        <v>6</v>
      </c>
      <c r="B3" s="3" t="s">
        <v>4</v>
      </c>
      <c r="C3" s="23" t="s">
        <v>7</v>
      </c>
      <c r="D3" s="3">
        <f>47/16</f>
        <v>2.9375</v>
      </c>
      <c r="E3" s="17">
        <v>1.62</v>
      </c>
      <c r="F3" s="17">
        <v>2.35</v>
      </c>
      <c r="G3" s="17">
        <v>2.5</v>
      </c>
      <c r="H3" s="3">
        <f>11/90</f>
        <v>0.12222222222222222</v>
      </c>
      <c r="I3" s="17">
        <v>0.46700000000000003</v>
      </c>
      <c r="J3" s="3" t="s">
        <v>219</v>
      </c>
      <c r="K3" s="18">
        <v>1.532</v>
      </c>
      <c r="L3" s="18">
        <v>0.53900000000000003</v>
      </c>
      <c r="M3" s="3">
        <f>67/90</f>
        <v>0.74444444444444446</v>
      </c>
      <c r="N3" s="19">
        <v>2</v>
      </c>
      <c r="O3" s="3" t="s">
        <v>192</v>
      </c>
      <c r="P3" s="3">
        <f>27/90</f>
        <v>0.3</v>
      </c>
      <c r="Q3" s="24">
        <f>80/90</f>
        <v>0.88888888888888884</v>
      </c>
      <c r="R3" s="24">
        <f>25/90</f>
        <v>0.27777777777777779</v>
      </c>
      <c r="S3" s="3">
        <f>136/25</f>
        <v>5.44</v>
      </c>
      <c r="T3" s="3">
        <v>0.5</v>
      </c>
      <c r="U3" s="3">
        <v>2.15</v>
      </c>
      <c r="V3" s="3">
        <v>0.67800000000000005</v>
      </c>
      <c r="W3" s="3">
        <v>1.78</v>
      </c>
      <c r="X3" s="3">
        <v>1.95</v>
      </c>
      <c r="Y3" s="3">
        <v>1.6</v>
      </c>
      <c r="Z3" s="3">
        <v>8.6579999999999995</v>
      </c>
      <c r="AA3" s="3" t="s">
        <v>194</v>
      </c>
      <c r="AB3" s="20">
        <v>0.3</v>
      </c>
      <c r="AC3" s="20">
        <v>0.28899999999999998</v>
      </c>
      <c r="AD3" s="35"/>
    </row>
    <row r="4" spans="1:30">
      <c r="A4" s="34" t="s">
        <v>8</v>
      </c>
      <c r="B4" s="3" t="s">
        <v>4</v>
      </c>
      <c r="C4" s="21" t="s">
        <v>5</v>
      </c>
      <c r="D4" s="3"/>
      <c r="E4" s="22">
        <v>1.86</v>
      </c>
      <c r="F4" s="22">
        <v>2.6880000000000002</v>
      </c>
      <c r="G4" s="22">
        <v>2.6560000000000001</v>
      </c>
      <c r="H4" s="3"/>
      <c r="I4" s="18">
        <v>0.55600000000000005</v>
      </c>
      <c r="J4" s="3" t="s">
        <v>219</v>
      </c>
      <c r="K4" s="18">
        <v>1.95</v>
      </c>
      <c r="L4" s="18">
        <v>0.76100000000000001</v>
      </c>
      <c r="M4" s="3"/>
      <c r="N4" s="21">
        <v>2</v>
      </c>
      <c r="O4" s="3"/>
      <c r="P4" s="3"/>
      <c r="Q4" s="3"/>
      <c r="R4" s="3"/>
      <c r="S4" s="3"/>
      <c r="T4" s="3">
        <v>0.56699999999999995</v>
      </c>
      <c r="U4" s="3">
        <v>2.5939999999999999</v>
      </c>
      <c r="V4" s="3">
        <v>0.85599999999999998</v>
      </c>
      <c r="W4" s="3">
        <v>2.2250000000000001</v>
      </c>
      <c r="X4" s="3">
        <v>2.35</v>
      </c>
      <c r="Y4" s="3"/>
      <c r="Z4" s="3"/>
      <c r="AA4" s="3" t="s">
        <v>194</v>
      </c>
      <c r="AB4" s="18">
        <v>0.32200000000000001</v>
      </c>
      <c r="AC4" s="18">
        <v>0.28899999999999998</v>
      </c>
      <c r="AD4" s="35" t="s">
        <v>223</v>
      </c>
    </row>
    <row r="5" spans="1:30">
      <c r="A5" s="34" t="s">
        <v>9</v>
      </c>
      <c r="B5" s="3" t="s">
        <v>4</v>
      </c>
      <c r="C5" s="21" t="s">
        <v>7</v>
      </c>
      <c r="D5" s="3"/>
      <c r="E5" s="22">
        <v>1.76</v>
      </c>
      <c r="F5" s="22">
        <v>2.6880000000000002</v>
      </c>
      <c r="G5" s="22">
        <v>2.6560000000000001</v>
      </c>
      <c r="H5" s="3"/>
      <c r="I5" s="18">
        <v>0.52200000000000002</v>
      </c>
      <c r="J5" s="3" t="s">
        <v>219</v>
      </c>
      <c r="K5" s="18">
        <v>1.64</v>
      </c>
      <c r="L5" s="18">
        <v>0.61099999999999999</v>
      </c>
      <c r="M5" s="3"/>
      <c r="N5" s="21">
        <v>2</v>
      </c>
      <c r="O5" s="3" t="s">
        <v>192</v>
      </c>
      <c r="P5" s="3"/>
      <c r="Q5" s="3"/>
      <c r="R5" s="3"/>
      <c r="S5" s="3"/>
      <c r="T5" s="3">
        <v>0.58899999999999997</v>
      </c>
      <c r="U5" s="3">
        <v>2.2879999999999998</v>
      </c>
      <c r="V5" s="3">
        <v>0.75600000000000001</v>
      </c>
      <c r="W5" s="3">
        <v>1.96</v>
      </c>
      <c r="X5" s="3">
        <v>2.1</v>
      </c>
      <c r="Y5" s="3">
        <v>1.6879999999999999</v>
      </c>
      <c r="Z5" s="3">
        <v>9.3810000000000002</v>
      </c>
      <c r="AA5" s="3" t="s">
        <v>194</v>
      </c>
      <c r="AB5" s="18">
        <v>0.34399999999999997</v>
      </c>
      <c r="AC5" s="18">
        <v>0.32800000000000001</v>
      </c>
      <c r="AD5" s="35" t="s">
        <v>195</v>
      </c>
    </row>
    <row r="6" spans="1:30">
      <c r="A6" s="34" t="s">
        <v>10</v>
      </c>
      <c r="B6" s="3" t="s">
        <v>4</v>
      </c>
      <c r="C6" s="21" t="s">
        <v>5</v>
      </c>
      <c r="D6" s="3"/>
      <c r="E6" s="22">
        <v>1.476</v>
      </c>
      <c r="F6" s="22">
        <v>1.98</v>
      </c>
      <c r="G6" s="22">
        <v>2.0499999999999998</v>
      </c>
      <c r="H6" s="3"/>
      <c r="I6" s="18">
        <v>0.39400000000000002</v>
      </c>
      <c r="J6" s="3"/>
      <c r="K6" s="18">
        <v>1.381</v>
      </c>
      <c r="L6" s="18">
        <v>0.439</v>
      </c>
      <c r="M6" s="3"/>
      <c r="N6" s="19">
        <v>2</v>
      </c>
      <c r="O6" s="3" t="s">
        <v>196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 t="s">
        <v>197</v>
      </c>
      <c r="AB6" s="18"/>
      <c r="AC6" s="18"/>
      <c r="AD6" s="35"/>
    </row>
    <row r="7" spans="1:30">
      <c r="A7" s="34" t="s">
        <v>11</v>
      </c>
      <c r="B7" s="3" t="s">
        <v>4</v>
      </c>
      <c r="C7" s="21" t="s">
        <v>5</v>
      </c>
      <c r="D7" s="3"/>
      <c r="E7" s="22">
        <v>1.94</v>
      </c>
      <c r="F7" s="22">
        <v>2.734</v>
      </c>
      <c r="G7" s="22">
        <v>2.609</v>
      </c>
      <c r="H7" s="3"/>
      <c r="I7" s="22">
        <v>0.56100000000000005</v>
      </c>
      <c r="J7" s="3" t="s">
        <v>219</v>
      </c>
      <c r="K7" s="18">
        <v>2.0249999999999999</v>
      </c>
      <c r="L7" s="18">
        <v>0.74399999999999999</v>
      </c>
      <c r="M7" s="3"/>
      <c r="N7" s="19">
        <v>2</v>
      </c>
      <c r="O7" s="3" t="s">
        <v>196</v>
      </c>
      <c r="P7" s="3"/>
      <c r="Q7" s="3"/>
      <c r="R7" s="3"/>
      <c r="S7" s="3"/>
      <c r="T7" s="3">
        <v>0.55000000000000004</v>
      </c>
      <c r="U7" s="3">
        <v>2.7189999999999999</v>
      </c>
      <c r="V7" s="3">
        <v>0.88800000000000001</v>
      </c>
      <c r="W7" s="3">
        <v>2.4</v>
      </c>
      <c r="X7" s="3">
        <v>2.4750000000000001</v>
      </c>
      <c r="Y7" s="3">
        <v>1.9690000000000001</v>
      </c>
      <c r="Z7" s="3">
        <v>11.000999999999999</v>
      </c>
      <c r="AA7" s="3" t="s">
        <v>198</v>
      </c>
      <c r="AB7" s="18">
        <v>0.32200000000000001</v>
      </c>
      <c r="AC7" s="18">
        <v>0.27200000000000002</v>
      </c>
      <c r="AD7" s="35" t="s">
        <v>222</v>
      </c>
    </row>
    <row r="8" spans="1:30">
      <c r="A8" s="34" t="s">
        <v>12</v>
      </c>
      <c r="B8" s="3" t="s">
        <v>4</v>
      </c>
      <c r="C8" s="21" t="s">
        <v>5</v>
      </c>
      <c r="D8" s="3"/>
      <c r="E8" s="22">
        <v>1.76</v>
      </c>
      <c r="F8" s="22">
        <v>2.5</v>
      </c>
      <c r="G8" s="22">
        <v>2.375</v>
      </c>
      <c r="H8" s="3"/>
      <c r="I8" s="22">
        <v>0.52800000000000002</v>
      </c>
      <c r="J8" s="3" t="s">
        <v>219</v>
      </c>
      <c r="K8" s="18">
        <v>1.78</v>
      </c>
      <c r="L8" s="18">
        <v>0.65600000000000003</v>
      </c>
      <c r="M8" s="3"/>
      <c r="N8" s="21">
        <v>2</v>
      </c>
      <c r="O8" s="3" t="s">
        <v>196</v>
      </c>
      <c r="P8" s="3"/>
      <c r="Q8" s="3"/>
      <c r="R8" s="3"/>
      <c r="S8" s="3"/>
      <c r="T8" s="3">
        <v>0.53300000000000003</v>
      </c>
      <c r="U8" s="3">
        <v>2.3380000000000001</v>
      </c>
      <c r="V8" s="3">
        <v>0.77800000000000002</v>
      </c>
      <c r="W8" s="3">
        <v>2.125</v>
      </c>
      <c r="X8" s="3">
        <v>2.25</v>
      </c>
      <c r="Y8" s="3">
        <v>1.88</v>
      </c>
      <c r="Z8" s="3">
        <v>9.9039999999999999</v>
      </c>
      <c r="AA8" s="3" t="s">
        <v>197</v>
      </c>
      <c r="AB8" s="18">
        <v>0.28899999999999998</v>
      </c>
      <c r="AC8" s="18">
        <v>0.25600000000000001</v>
      </c>
      <c r="AD8" s="35" t="s">
        <v>195</v>
      </c>
    </row>
    <row r="9" spans="1:30">
      <c r="A9" s="34" t="s">
        <v>13</v>
      </c>
      <c r="B9" s="3" t="s">
        <v>4</v>
      </c>
      <c r="C9" s="21" t="s">
        <v>5</v>
      </c>
      <c r="D9" s="3"/>
      <c r="E9" s="22">
        <v>1.508</v>
      </c>
      <c r="F9" s="22">
        <v>1.97</v>
      </c>
      <c r="G9" s="22">
        <v>2.0129999999999999</v>
      </c>
      <c r="H9" s="3"/>
      <c r="I9" s="22">
        <v>0.42199999999999999</v>
      </c>
      <c r="J9" s="3" t="s">
        <v>219</v>
      </c>
      <c r="K9" s="18">
        <v>1.381</v>
      </c>
      <c r="L9" s="18">
        <v>0.48899999999999999</v>
      </c>
      <c r="M9" s="3"/>
      <c r="N9" s="19">
        <v>1</v>
      </c>
      <c r="O9" s="3" t="s">
        <v>192</v>
      </c>
      <c r="P9" s="3"/>
      <c r="Q9" s="3"/>
      <c r="R9" s="3"/>
      <c r="S9" s="3"/>
      <c r="T9" s="3">
        <v>0.433</v>
      </c>
      <c r="U9" s="3">
        <v>1.99</v>
      </c>
      <c r="V9" s="3">
        <v>0.63900000000000001</v>
      </c>
      <c r="W9" s="3">
        <v>1.73</v>
      </c>
      <c r="X9" s="3">
        <v>1.82</v>
      </c>
      <c r="Y9" s="3">
        <v>1.54</v>
      </c>
      <c r="Z9" s="3">
        <v>8.152000000000001</v>
      </c>
      <c r="AA9" s="3" t="s">
        <v>198</v>
      </c>
      <c r="AB9" s="18">
        <v>0.26600000000000001</v>
      </c>
      <c r="AC9" s="18">
        <v>0.25600000000000001</v>
      </c>
      <c r="AD9" s="35" t="s">
        <v>195</v>
      </c>
    </row>
    <row r="10" spans="1:30">
      <c r="A10" s="34" t="s">
        <v>14</v>
      </c>
      <c r="B10" s="3" t="s">
        <v>4</v>
      </c>
      <c r="C10" s="21" t="s">
        <v>7</v>
      </c>
      <c r="D10" s="3"/>
      <c r="E10" s="22">
        <v>1.58</v>
      </c>
      <c r="F10" s="22">
        <v>2.35</v>
      </c>
      <c r="G10" s="22">
        <v>2.234</v>
      </c>
      <c r="H10" s="3"/>
      <c r="I10" s="22">
        <v>0.48899999999999999</v>
      </c>
      <c r="J10" s="3" t="s">
        <v>219</v>
      </c>
      <c r="K10" s="18">
        <v>1.476</v>
      </c>
      <c r="L10" s="18">
        <v>0.51100000000000001</v>
      </c>
      <c r="M10" s="3"/>
      <c r="N10" s="19">
        <v>2</v>
      </c>
      <c r="O10" s="3" t="s">
        <v>192</v>
      </c>
      <c r="P10" s="3"/>
      <c r="Q10" s="3"/>
      <c r="R10" s="3"/>
      <c r="S10" s="3"/>
      <c r="T10" s="3">
        <v>0.47199999999999998</v>
      </c>
      <c r="U10" s="3">
        <v>2.0249999999999999</v>
      </c>
      <c r="V10" s="3">
        <v>0.67800000000000005</v>
      </c>
      <c r="W10" s="3">
        <v>1.8</v>
      </c>
      <c r="X10" s="3">
        <v>1.88</v>
      </c>
      <c r="Y10" s="3">
        <v>1.55</v>
      </c>
      <c r="Z10" s="3">
        <v>8.4049999999999994</v>
      </c>
      <c r="AA10" s="3" t="s">
        <v>194</v>
      </c>
      <c r="AB10" s="18">
        <v>0.28899999999999998</v>
      </c>
      <c r="AC10" s="18">
        <v>0.35599999999999998</v>
      </c>
      <c r="AD10" s="35" t="s">
        <v>195</v>
      </c>
    </row>
    <row r="11" spans="1:30">
      <c r="A11" s="34" t="s">
        <v>15</v>
      </c>
      <c r="B11" s="3" t="s">
        <v>4</v>
      </c>
      <c r="C11" s="21" t="s">
        <v>5</v>
      </c>
      <c r="D11" s="3"/>
      <c r="E11" s="22">
        <v>1.94</v>
      </c>
      <c r="F11" s="22">
        <v>2.75</v>
      </c>
      <c r="G11" s="22">
        <v>2.641</v>
      </c>
      <c r="H11" s="3"/>
      <c r="I11" s="22">
        <v>0.55600000000000005</v>
      </c>
      <c r="J11" s="3" t="s">
        <v>219</v>
      </c>
      <c r="K11" s="18">
        <v>2.02</v>
      </c>
      <c r="L11" s="18">
        <v>0.8</v>
      </c>
      <c r="M11" s="3"/>
      <c r="N11" s="19" t="s">
        <v>191</v>
      </c>
      <c r="O11" s="3" t="s">
        <v>192</v>
      </c>
      <c r="P11" s="3"/>
      <c r="Q11" s="3"/>
      <c r="R11" s="3"/>
      <c r="S11" s="3"/>
      <c r="T11" s="3">
        <v>0.55600000000000005</v>
      </c>
      <c r="U11" s="3">
        <v>2.516</v>
      </c>
      <c r="V11" s="3">
        <v>0.82199999999999995</v>
      </c>
      <c r="W11" s="3">
        <v>2.2250000000000001</v>
      </c>
      <c r="X11" s="3">
        <v>2.2629999999999999</v>
      </c>
      <c r="Y11" s="3">
        <v>1.7749999999999999</v>
      </c>
      <c r="Z11" s="3">
        <v>10.157</v>
      </c>
      <c r="AA11" s="3" t="s">
        <v>198</v>
      </c>
      <c r="AB11" s="18">
        <v>0.29399999999999998</v>
      </c>
      <c r="AC11" s="18">
        <v>0.28899999999999998</v>
      </c>
      <c r="AD11" s="35" t="s">
        <v>195</v>
      </c>
    </row>
    <row r="12" spans="1:30">
      <c r="A12" s="34" t="s">
        <v>16</v>
      </c>
      <c r="B12" s="3" t="s">
        <v>4</v>
      </c>
      <c r="C12" s="23" t="s">
        <v>5</v>
      </c>
      <c r="D12" s="3"/>
      <c r="E12" s="22">
        <v>1.587</v>
      </c>
      <c r="F12" s="22">
        <v>2.125</v>
      </c>
      <c r="G12" s="22">
        <v>2.2000000000000002</v>
      </c>
      <c r="H12" s="3"/>
      <c r="I12" s="22">
        <v>0.48899999999999999</v>
      </c>
      <c r="J12" s="3" t="s">
        <v>219</v>
      </c>
      <c r="K12" s="18">
        <v>1.484</v>
      </c>
      <c r="L12" s="18">
        <v>0.5</v>
      </c>
      <c r="M12" s="3"/>
      <c r="N12" s="19">
        <v>2</v>
      </c>
      <c r="O12" s="3" t="s">
        <v>196</v>
      </c>
      <c r="P12" s="3"/>
      <c r="Q12" s="3"/>
      <c r="R12" s="3"/>
      <c r="S12" s="3"/>
      <c r="T12" s="3">
        <v>0.41099999999999998</v>
      </c>
      <c r="U12" s="3">
        <v>2.125</v>
      </c>
      <c r="V12" s="3">
        <v>0.68899999999999995</v>
      </c>
      <c r="W12" s="3">
        <v>1.9</v>
      </c>
      <c r="X12" s="3">
        <v>2</v>
      </c>
      <c r="Y12" s="3">
        <v>1.66</v>
      </c>
      <c r="Z12" s="3">
        <v>8.7850000000000001</v>
      </c>
      <c r="AA12" s="3" t="s">
        <v>197</v>
      </c>
      <c r="AB12" s="18"/>
      <c r="AC12" s="18"/>
      <c r="AD12" s="35"/>
    </row>
    <row r="13" spans="1:30">
      <c r="A13" s="34" t="s">
        <v>17</v>
      </c>
      <c r="B13" s="3" t="s">
        <v>4</v>
      </c>
      <c r="C13" s="23" t="s">
        <v>5</v>
      </c>
      <c r="D13" s="3"/>
      <c r="E13" s="22">
        <v>1.94</v>
      </c>
      <c r="F13" s="22">
        <v>2.6880000000000002</v>
      </c>
      <c r="G13" s="22">
        <v>2.5630000000000002</v>
      </c>
      <c r="H13" s="3"/>
      <c r="I13" s="22">
        <v>0.58899999999999997</v>
      </c>
      <c r="J13" s="3" t="s">
        <v>219</v>
      </c>
      <c r="K13" s="18">
        <v>2</v>
      </c>
      <c r="L13" s="18">
        <v>0.73899999999999999</v>
      </c>
      <c r="M13" s="3"/>
      <c r="N13" s="19" t="s">
        <v>191</v>
      </c>
      <c r="O13" s="3" t="s">
        <v>196</v>
      </c>
      <c r="P13" s="3"/>
      <c r="Q13" s="3"/>
      <c r="R13" s="3"/>
      <c r="S13" s="3"/>
      <c r="T13" s="3">
        <v>0.58899999999999997</v>
      </c>
      <c r="U13" s="3">
        <v>2.625</v>
      </c>
      <c r="V13" s="3">
        <v>0.85599999999999998</v>
      </c>
      <c r="W13" s="3">
        <v>2.2749999999999999</v>
      </c>
      <c r="X13" s="3">
        <v>2.2999999999999998</v>
      </c>
      <c r="Y13" s="3">
        <v>1.9</v>
      </c>
      <c r="Z13" s="3">
        <v>10.545</v>
      </c>
      <c r="AA13" s="3" t="s">
        <v>199</v>
      </c>
      <c r="AB13" s="18">
        <v>0.32200000000000001</v>
      </c>
      <c r="AC13" s="18">
        <v>0.27800000000000002</v>
      </c>
      <c r="AD13" s="35"/>
    </row>
    <row r="14" spans="1:30">
      <c r="A14" s="34" t="s">
        <v>20</v>
      </c>
      <c r="B14" s="3" t="s">
        <v>4</v>
      </c>
      <c r="C14" s="23" t="s">
        <v>7</v>
      </c>
      <c r="D14" s="3"/>
      <c r="E14" s="22">
        <v>1.492</v>
      </c>
      <c r="F14" s="22">
        <v>2.0499999999999998</v>
      </c>
      <c r="G14" s="22">
        <v>2.3250000000000002</v>
      </c>
      <c r="H14" s="3"/>
      <c r="I14" s="22">
        <v>0.4</v>
      </c>
      <c r="J14" s="3" t="s">
        <v>219</v>
      </c>
      <c r="K14" s="18">
        <v>1.397</v>
      </c>
      <c r="L14" s="18">
        <v>0.47199999999999998</v>
      </c>
      <c r="M14" s="3"/>
      <c r="N14" s="19">
        <v>2</v>
      </c>
      <c r="O14" s="3" t="s">
        <v>192</v>
      </c>
      <c r="P14" s="3"/>
      <c r="Q14" s="3"/>
      <c r="R14" s="3"/>
      <c r="S14" s="3"/>
      <c r="T14" s="3">
        <v>0.44400000000000001</v>
      </c>
      <c r="U14" s="3">
        <v>1.95</v>
      </c>
      <c r="V14" s="3">
        <v>0.66700000000000004</v>
      </c>
      <c r="W14" s="3">
        <v>1.68</v>
      </c>
      <c r="X14" s="3">
        <v>1.83</v>
      </c>
      <c r="Y14" s="3">
        <v>1.575</v>
      </c>
      <c r="Z14" s="3">
        <v>8.145999999999999</v>
      </c>
      <c r="AA14" s="3" t="s">
        <v>194</v>
      </c>
      <c r="AB14" s="18">
        <v>0.26700000000000002</v>
      </c>
      <c r="AC14" s="18">
        <v>0.26700000000000002</v>
      </c>
      <c r="AD14" s="35" t="s">
        <v>222</v>
      </c>
    </row>
    <row r="15" spans="1:30">
      <c r="A15" s="34" t="s">
        <v>21</v>
      </c>
      <c r="B15" s="3" t="s">
        <v>4</v>
      </c>
      <c r="C15" s="23" t="s">
        <v>7</v>
      </c>
      <c r="D15" s="3"/>
      <c r="E15" s="17"/>
      <c r="F15" s="17"/>
      <c r="G15" s="17"/>
      <c r="H15" s="3"/>
      <c r="I15" s="17"/>
      <c r="J15" s="3" t="s">
        <v>219</v>
      </c>
      <c r="K15" s="18"/>
      <c r="L15" s="18"/>
      <c r="M15" s="3"/>
      <c r="N15" s="19">
        <v>2</v>
      </c>
      <c r="O15" s="3" t="s">
        <v>192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 t="s">
        <v>194</v>
      </c>
      <c r="AB15" s="20"/>
      <c r="AC15" s="20"/>
      <c r="AD15" s="35"/>
    </row>
    <row r="16" spans="1:30">
      <c r="A16" s="16" t="s">
        <v>22</v>
      </c>
      <c r="B16" s="3" t="s">
        <v>4</v>
      </c>
      <c r="C16" s="3" t="s">
        <v>7</v>
      </c>
      <c r="D16" s="3"/>
      <c r="E16" s="17">
        <v>1.62</v>
      </c>
      <c r="F16" s="17">
        <v>2.25</v>
      </c>
      <c r="G16" s="17">
        <v>2.641</v>
      </c>
      <c r="H16" s="3"/>
      <c r="I16" s="17">
        <v>0.46700000000000003</v>
      </c>
      <c r="J16" s="3" t="s">
        <v>219</v>
      </c>
      <c r="K16" s="20">
        <v>1.46</v>
      </c>
      <c r="L16" s="20">
        <v>0.55600000000000005</v>
      </c>
      <c r="M16" s="3"/>
      <c r="N16" s="19">
        <v>2</v>
      </c>
      <c r="O16" s="3" t="s">
        <v>192</v>
      </c>
      <c r="P16" s="3"/>
      <c r="Q16" s="3"/>
      <c r="R16" s="3"/>
      <c r="S16" s="3"/>
      <c r="T16" s="3">
        <v>0.46100000000000002</v>
      </c>
      <c r="U16" s="3">
        <v>2.02</v>
      </c>
      <c r="V16" s="3">
        <v>0.68899999999999995</v>
      </c>
      <c r="W16" s="3">
        <v>1.81</v>
      </c>
      <c r="X16" s="3">
        <v>1.92</v>
      </c>
      <c r="Y16" s="3">
        <f>1.12+0.48</f>
        <v>1.6</v>
      </c>
      <c r="Z16" s="3">
        <v>8.5</v>
      </c>
      <c r="AA16" s="3" t="s">
        <v>194</v>
      </c>
      <c r="AB16" s="20">
        <v>0.28899999999999998</v>
      </c>
      <c r="AC16" s="20">
        <v>0.30599999999999999</v>
      </c>
      <c r="AD16" s="35"/>
    </row>
    <row r="17" spans="1:30">
      <c r="A17" s="16" t="s">
        <v>23</v>
      </c>
      <c r="B17" s="3" t="s">
        <v>4</v>
      </c>
      <c r="C17" s="3" t="s">
        <v>7</v>
      </c>
      <c r="D17" s="3"/>
      <c r="E17" s="17">
        <v>1.56</v>
      </c>
      <c r="F17" s="17">
        <v>2.15</v>
      </c>
      <c r="G17" s="17">
        <v>2.4750000000000001</v>
      </c>
      <c r="H17" s="3"/>
      <c r="I17" s="17">
        <v>0.45600000000000002</v>
      </c>
      <c r="J17" s="3" t="s">
        <v>219</v>
      </c>
      <c r="K17" s="20">
        <v>1.397</v>
      </c>
      <c r="L17" s="20">
        <v>0.51100000000000001</v>
      </c>
      <c r="M17" s="3"/>
      <c r="N17" s="19">
        <v>2</v>
      </c>
      <c r="O17" s="3" t="s">
        <v>192</v>
      </c>
      <c r="P17" s="3"/>
      <c r="Q17" s="3"/>
      <c r="R17" s="3"/>
      <c r="S17" s="3"/>
      <c r="T17" s="3">
        <v>0.47799999999999998</v>
      </c>
      <c r="U17" s="3">
        <v>1.95</v>
      </c>
      <c r="V17" s="3">
        <v>0.65600000000000003</v>
      </c>
      <c r="W17" s="3">
        <v>1.74</v>
      </c>
      <c r="X17" s="3">
        <v>1.84</v>
      </c>
      <c r="Y17" s="3">
        <f>0.567+0.233+0.333+0.422</f>
        <v>1.5549999999999999</v>
      </c>
      <c r="Z17" s="3">
        <v>8.2409999999999997</v>
      </c>
      <c r="AA17" s="3" t="s">
        <v>194</v>
      </c>
      <c r="AB17" s="20">
        <v>0.28299999999999997</v>
      </c>
      <c r="AC17" s="20">
        <v>0.28299999999999997</v>
      </c>
      <c r="AD17" s="35"/>
    </row>
    <row r="18" spans="1:30">
      <c r="A18" s="16" t="s">
        <v>24</v>
      </c>
      <c r="B18" s="3" t="s">
        <v>4</v>
      </c>
      <c r="C18" s="3" t="s">
        <v>7</v>
      </c>
      <c r="D18" s="3"/>
      <c r="E18" s="17">
        <v>1.571</v>
      </c>
      <c r="F18" s="17">
        <v>2.113</v>
      </c>
      <c r="G18" s="17">
        <v>2.363</v>
      </c>
      <c r="H18" s="3"/>
      <c r="I18" s="17">
        <v>0.45</v>
      </c>
      <c r="J18" s="3" t="s">
        <v>219</v>
      </c>
      <c r="K18" s="20">
        <v>1.39</v>
      </c>
      <c r="L18" s="20">
        <v>0.47799999999999998</v>
      </c>
      <c r="M18" s="3"/>
      <c r="N18" s="19">
        <v>2</v>
      </c>
      <c r="O18" s="3" t="s">
        <v>192</v>
      </c>
      <c r="P18" s="3"/>
      <c r="Q18" s="3"/>
      <c r="R18" s="3"/>
      <c r="S18" s="3"/>
      <c r="T18" s="3">
        <v>0.439</v>
      </c>
      <c r="U18" s="3">
        <v>1.95</v>
      </c>
      <c r="V18" s="3">
        <v>0.65600000000000003</v>
      </c>
      <c r="W18" s="3">
        <v>1.74</v>
      </c>
      <c r="X18" s="3">
        <v>1.82</v>
      </c>
      <c r="Y18" s="3">
        <f>0.711+0.222+0.233+0.4</f>
        <v>1.5659999999999998</v>
      </c>
      <c r="Z18" s="3">
        <v>8.1710000000000012</v>
      </c>
      <c r="AA18" s="3" t="s">
        <v>194</v>
      </c>
      <c r="AB18" s="20">
        <v>0.27800000000000002</v>
      </c>
      <c r="AC18" s="20">
        <v>0.3</v>
      </c>
      <c r="AD18" s="35"/>
    </row>
    <row r="19" spans="1:30">
      <c r="A19" s="16" t="s">
        <v>203</v>
      </c>
      <c r="B19" s="3" t="s">
        <v>4</v>
      </c>
      <c r="C19" s="3" t="s">
        <v>7</v>
      </c>
      <c r="D19" s="3"/>
      <c r="E19" s="17"/>
      <c r="F19" s="17"/>
      <c r="G19" s="17"/>
      <c r="H19" s="3"/>
      <c r="I19" s="17"/>
      <c r="J19" s="3" t="s">
        <v>219</v>
      </c>
      <c r="K19" s="20"/>
      <c r="L19" s="20"/>
      <c r="M19" s="3"/>
      <c r="N19" s="19"/>
      <c r="O19" s="3" t="s">
        <v>192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 t="s">
        <v>194</v>
      </c>
      <c r="AB19" s="20"/>
      <c r="AC19" s="20"/>
      <c r="AD19" s="35" t="s">
        <v>218</v>
      </c>
    </row>
    <row r="20" spans="1:30">
      <c r="A20" s="16" t="s">
        <v>204</v>
      </c>
      <c r="B20" s="3" t="s">
        <v>4</v>
      </c>
      <c r="C20" s="3" t="s">
        <v>5</v>
      </c>
      <c r="D20" s="3"/>
      <c r="E20" s="17"/>
      <c r="F20" s="17"/>
      <c r="G20" s="17"/>
      <c r="H20" s="3"/>
      <c r="I20" s="17"/>
      <c r="J20" s="3" t="s">
        <v>219</v>
      </c>
      <c r="K20" s="20"/>
      <c r="L20" s="20"/>
      <c r="M20" s="3"/>
      <c r="N20" s="19">
        <v>2</v>
      </c>
      <c r="O20" s="3" t="s">
        <v>192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 t="s">
        <v>205</v>
      </c>
      <c r="AB20" s="20"/>
      <c r="AC20" s="20"/>
      <c r="AD20" s="35" t="s">
        <v>218</v>
      </c>
    </row>
    <row r="21" spans="1:30">
      <c r="A21" s="34" t="s">
        <v>26</v>
      </c>
      <c r="B21" s="3" t="s">
        <v>4</v>
      </c>
      <c r="C21" s="3" t="s">
        <v>7</v>
      </c>
      <c r="D21" s="3"/>
      <c r="E21" s="17">
        <v>1.62</v>
      </c>
      <c r="F21" s="17">
        <v>2.3879999999999999</v>
      </c>
      <c r="G21" s="17">
        <v>2.75</v>
      </c>
      <c r="H21" s="3"/>
      <c r="I21" s="17">
        <v>0.48299999999999998</v>
      </c>
      <c r="J21" s="3"/>
      <c r="K21" s="20">
        <v>1.52</v>
      </c>
      <c r="L21" s="20">
        <v>0.53300000000000003</v>
      </c>
      <c r="M21" s="3"/>
      <c r="N21" s="19">
        <v>2</v>
      </c>
      <c r="O21" s="3"/>
      <c r="P21" s="3"/>
      <c r="Q21" s="3"/>
      <c r="R21" s="3"/>
      <c r="S21" s="3"/>
      <c r="T21" s="3">
        <v>0.5</v>
      </c>
      <c r="U21" s="3">
        <v>2.1379999999999999</v>
      </c>
      <c r="V21" s="3">
        <v>0.7</v>
      </c>
      <c r="W21" s="3">
        <v>1.9</v>
      </c>
      <c r="X21" s="3">
        <v>2.0499999999999998</v>
      </c>
      <c r="Y21" s="3">
        <v>1.65</v>
      </c>
      <c r="Z21" s="3">
        <v>8.9379999999999988</v>
      </c>
      <c r="AA21" s="3"/>
      <c r="AB21" s="20">
        <v>0.32800000000000001</v>
      </c>
      <c r="AC21" s="20">
        <v>0.311</v>
      </c>
      <c r="AD21" s="35"/>
    </row>
    <row r="22" spans="1:30">
      <c r="A22" s="34" t="s">
        <v>27</v>
      </c>
      <c r="B22" s="3" t="s">
        <v>4</v>
      </c>
      <c r="C22" s="3" t="s">
        <v>5</v>
      </c>
      <c r="D22" s="3"/>
      <c r="E22" s="17"/>
      <c r="F22" s="17"/>
      <c r="G22" s="17"/>
      <c r="H22" s="3"/>
      <c r="I22" s="17"/>
      <c r="J22" s="3" t="s">
        <v>219</v>
      </c>
      <c r="K22" s="20"/>
      <c r="L22" s="20"/>
      <c r="M22" s="3"/>
      <c r="N22" s="19">
        <v>2</v>
      </c>
      <c r="O22" s="3" t="s">
        <v>192</v>
      </c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 t="s">
        <v>205</v>
      </c>
      <c r="AB22" s="20"/>
      <c r="AC22" s="20"/>
      <c r="AD22" s="35" t="s">
        <v>218</v>
      </c>
    </row>
    <row r="23" spans="1:30">
      <c r="A23" s="34" t="s">
        <v>31</v>
      </c>
      <c r="B23" s="3" t="s">
        <v>29</v>
      </c>
      <c r="C23" s="21" t="s">
        <v>7</v>
      </c>
      <c r="D23" s="3"/>
      <c r="E23" s="22">
        <v>2.1379999999999999</v>
      </c>
      <c r="F23" s="22">
        <v>3.03</v>
      </c>
      <c r="G23" s="22">
        <v>3.125</v>
      </c>
      <c r="H23" s="3"/>
      <c r="I23" s="22">
        <v>0.6</v>
      </c>
      <c r="J23" s="3" t="s">
        <v>220</v>
      </c>
      <c r="K23" s="18">
        <v>1.94</v>
      </c>
      <c r="L23" s="18">
        <v>0.66600000000000004</v>
      </c>
      <c r="M23" s="3"/>
      <c r="N23" s="19"/>
      <c r="O23" s="3" t="s">
        <v>206</v>
      </c>
      <c r="P23" s="3"/>
      <c r="Q23" s="3"/>
      <c r="R23" s="3"/>
      <c r="S23" s="3"/>
      <c r="T23" s="3">
        <v>0.66600000000000004</v>
      </c>
      <c r="U23" s="3">
        <v>2.5630000000000002</v>
      </c>
      <c r="V23" s="3">
        <v>0.84399999999999997</v>
      </c>
      <c r="W23" s="3">
        <v>2.1629999999999998</v>
      </c>
      <c r="X23" s="3">
        <v>2.375</v>
      </c>
      <c r="Y23" s="3">
        <v>2</v>
      </c>
      <c r="Z23" s="3">
        <v>10.611000000000001</v>
      </c>
      <c r="AA23" s="3" t="s">
        <v>194</v>
      </c>
      <c r="AB23" s="18">
        <v>0.36599999999999999</v>
      </c>
      <c r="AC23" s="18">
        <v>0.39400000000000002</v>
      </c>
      <c r="AD23" s="35" t="s">
        <v>195</v>
      </c>
    </row>
    <row r="24" spans="1:30" s="26" customFormat="1">
      <c r="A24" s="34" t="s">
        <v>32</v>
      </c>
      <c r="B24" s="3" t="s">
        <v>29</v>
      </c>
      <c r="C24" s="21" t="s">
        <v>7</v>
      </c>
      <c r="D24" s="3"/>
      <c r="E24" s="22">
        <v>1.94</v>
      </c>
      <c r="F24" s="22">
        <v>2.6880000000000002</v>
      </c>
      <c r="G24" s="22">
        <v>2.9380000000000002</v>
      </c>
      <c r="H24" s="3"/>
      <c r="I24" s="22">
        <v>0.55600000000000005</v>
      </c>
      <c r="J24" s="3" t="s">
        <v>220</v>
      </c>
      <c r="K24" s="18">
        <v>1.8</v>
      </c>
      <c r="L24" s="18">
        <v>0.622</v>
      </c>
      <c r="M24" s="3"/>
      <c r="N24" s="19"/>
      <c r="O24" s="3" t="s">
        <v>192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 t="s">
        <v>194</v>
      </c>
      <c r="AB24" s="18">
        <v>0.33300000000000002</v>
      </c>
      <c r="AC24" s="18">
        <v>0.34399999999999997</v>
      </c>
      <c r="AD24" s="35"/>
    </row>
    <row r="25" spans="1:30" s="26" customFormat="1">
      <c r="A25" s="34" t="s">
        <v>33</v>
      </c>
      <c r="B25" s="3" t="s">
        <v>29</v>
      </c>
      <c r="C25" s="21" t="s">
        <v>7</v>
      </c>
      <c r="D25" s="3"/>
      <c r="E25" s="22"/>
      <c r="F25" s="22"/>
      <c r="G25" s="22"/>
      <c r="H25" s="3"/>
      <c r="I25" s="22"/>
      <c r="J25" s="3" t="s">
        <v>220</v>
      </c>
      <c r="K25" s="18"/>
      <c r="L25" s="18"/>
      <c r="M25" s="3"/>
      <c r="N25" s="19"/>
      <c r="O25" s="3" t="s">
        <v>192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 t="s">
        <v>194</v>
      </c>
      <c r="AB25" s="18"/>
      <c r="AC25" s="18"/>
      <c r="AD25" s="35" t="s">
        <v>195</v>
      </c>
    </row>
    <row r="26" spans="1:30" s="26" customFormat="1">
      <c r="A26" s="34" t="s">
        <v>34</v>
      </c>
      <c r="B26" s="3" t="s">
        <v>29</v>
      </c>
      <c r="C26" s="21" t="s">
        <v>5</v>
      </c>
      <c r="D26" s="3"/>
      <c r="E26" s="22"/>
      <c r="F26" s="22"/>
      <c r="G26" s="22"/>
      <c r="H26" s="3"/>
      <c r="I26" s="22"/>
      <c r="J26" s="3" t="s">
        <v>220</v>
      </c>
      <c r="K26" s="18"/>
      <c r="L26" s="18"/>
      <c r="M26" s="3"/>
      <c r="N26" s="19"/>
      <c r="O26" s="3" t="s">
        <v>192</v>
      </c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 t="s">
        <v>207</v>
      </c>
      <c r="AB26" s="18"/>
      <c r="AC26" s="18"/>
      <c r="AD26" s="35"/>
    </row>
    <row r="27" spans="1:30" s="26" customFormat="1">
      <c r="A27" s="34" t="s">
        <v>35</v>
      </c>
      <c r="B27" s="3" t="s">
        <v>29</v>
      </c>
      <c r="C27" s="21" t="s">
        <v>7</v>
      </c>
      <c r="D27" s="3"/>
      <c r="E27" s="22"/>
      <c r="F27" s="22"/>
      <c r="G27" s="22"/>
      <c r="H27" s="3"/>
      <c r="I27" s="22"/>
      <c r="J27" s="3" t="s">
        <v>220</v>
      </c>
      <c r="K27" s="18"/>
      <c r="L27" s="18"/>
      <c r="M27" s="3"/>
      <c r="N27" s="19"/>
      <c r="O27" s="3" t="s">
        <v>208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 t="s">
        <v>194</v>
      </c>
      <c r="AB27" s="18"/>
      <c r="AC27" s="18"/>
      <c r="AD27" s="35"/>
    </row>
    <row r="28" spans="1:30" s="26" customFormat="1">
      <c r="A28" s="34" t="s">
        <v>36</v>
      </c>
      <c r="B28" s="3" t="s">
        <v>29</v>
      </c>
      <c r="C28" s="21" t="s">
        <v>7</v>
      </c>
      <c r="D28" s="3"/>
      <c r="E28" s="22">
        <v>1.94</v>
      </c>
      <c r="F28" s="22">
        <v>2.7970000000000002</v>
      </c>
      <c r="G28" s="22">
        <v>2.9060000000000001</v>
      </c>
      <c r="H28" s="3"/>
      <c r="I28" s="22">
        <v>0.56699999999999995</v>
      </c>
      <c r="J28" s="3" t="s">
        <v>220</v>
      </c>
      <c r="K28" s="18">
        <v>1.81</v>
      </c>
      <c r="L28" s="18">
        <v>0.65600000000000003</v>
      </c>
      <c r="M28" s="3"/>
      <c r="N28" s="19">
        <v>3</v>
      </c>
      <c r="O28" s="3" t="s">
        <v>208</v>
      </c>
      <c r="P28" s="3"/>
      <c r="Q28" s="3"/>
      <c r="R28" s="3"/>
      <c r="S28" s="3"/>
      <c r="T28" s="3">
        <v>0.55600000000000005</v>
      </c>
      <c r="U28" s="3">
        <v>2.4380000000000002</v>
      </c>
      <c r="V28" s="3">
        <v>0.81100000000000005</v>
      </c>
      <c r="W28" s="3">
        <v>2.1</v>
      </c>
      <c r="X28" s="3">
        <v>2.3130000000000002</v>
      </c>
      <c r="Y28" s="3">
        <v>1.85</v>
      </c>
      <c r="Z28" s="3">
        <v>10.068</v>
      </c>
      <c r="AA28" s="3" t="s">
        <v>194</v>
      </c>
      <c r="AB28" s="18">
        <v>0.378</v>
      </c>
      <c r="AC28" s="18">
        <v>0.378</v>
      </c>
      <c r="AD28" s="35"/>
    </row>
    <row r="29" spans="1:30" s="26" customFormat="1">
      <c r="A29" s="34" t="s">
        <v>37</v>
      </c>
      <c r="B29" s="3" t="s">
        <v>29</v>
      </c>
      <c r="C29" s="21" t="s">
        <v>5</v>
      </c>
      <c r="D29" s="3"/>
      <c r="E29" s="22"/>
      <c r="F29" s="22"/>
      <c r="G29" s="22"/>
      <c r="H29" s="3"/>
      <c r="I29" s="22"/>
      <c r="J29" s="3" t="s">
        <v>220</v>
      </c>
      <c r="K29" s="18"/>
      <c r="L29" s="18"/>
      <c r="M29" s="3"/>
      <c r="N29" s="19"/>
      <c r="O29" s="3" t="s">
        <v>192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 t="s">
        <v>209</v>
      </c>
      <c r="AB29" s="18"/>
      <c r="AC29" s="18"/>
      <c r="AD29" s="35" t="s">
        <v>195</v>
      </c>
    </row>
    <row r="30" spans="1:30" s="26" customFormat="1">
      <c r="A30" s="34" t="s">
        <v>38</v>
      </c>
      <c r="B30" s="3" t="s">
        <v>29</v>
      </c>
      <c r="C30" s="21" t="s">
        <v>7</v>
      </c>
      <c r="D30" s="3"/>
      <c r="E30" s="22">
        <v>1.98</v>
      </c>
      <c r="F30" s="22">
        <v>2.8130000000000002</v>
      </c>
      <c r="G30" s="22">
        <v>3.0939999999999999</v>
      </c>
      <c r="H30" s="3"/>
      <c r="I30" s="22">
        <v>0.58899999999999997</v>
      </c>
      <c r="J30" s="3" t="s">
        <v>220</v>
      </c>
      <c r="K30" s="18">
        <v>1.88</v>
      </c>
      <c r="L30" s="18">
        <v>0.63300000000000001</v>
      </c>
      <c r="M30" s="3"/>
      <c r="N30" s="19" t="s">
        <v>191</v>
      </c>
      <c r="O30" s="3" t="s">
        <v>192</v>
      </c>
      <c r="P30" s="3"/>
      <c r="Q30" s="3"/>
      <c r="R30" s="3"/>
      <c r="S30" s="3"/>
      <c r="T30" s="3">
        <v>0.55600000000000005</v>
      </c>
      <c r="U30" s="3">
        <v>2.625</v>
      </c>
      <c r="V30" s="3">
        <v>0.86099999999999999</v>
      </c>
      <c r="W30" s="3">
        <v>2.2250000000000001</v>
      </c>
      <c r="X30" s="3">
        <v>2.5470000000000002</v>
      </c>
      <c r="Y30" s="3">
        <v>2</v>
      </c>
      <c r="Z30" s="3">
        <v>10.814</v>
      </c>
      <c r="AA30" s="3" t="s">
        <v>194</v>
      </c>
      <c r="AB30" s="18">
        <v>0.38900000000000001</v>
      </c>
      <c r="AC30" s="18">
        <v>0.36699999999999999</v>
      </c>
      <c r="AD30" s="35" t="s">
        <v>195</v>
      </c>
    </row>
    <row r="31" spans="1:30" s="26" customFormat="1">
      <c r="A31" s="34" t="s">
        <v>39</v>
      </c>
      <c r="B31" s="3" t="s">
        <v>29</v>
      </c>
      <c r="C31" s="21" t="s">
        <v>7</v>
      </c>
      <c r="D31" s="3"/>
      <c r="E31" s="22">
        <v>1.99</v>
      </c>
      <c r="F31" s="22">
        <v>2.8439999999999999</v>
      </c>
      <c r="G31" s="22">
        <v>3.125</v>
      </c>
      <c r="H31" s="3"/>
      <c r="I31" s="22">
        <v>0.56100000000000005</v>
      </c>
      <c r="J31" s="3" t="s">
        <v>220</v>
      </c>
      <c r="K31" s="18">
        <v>1.92</v>
      </c>
      <c r="L31" s="18">
        <v>0.65</v>
      </c>
      <c r="M31" s="3"/>
      <c r="N31" s="19">
        <v>3</v>
      </c>
      <c r="O31" s="3" t="s">
        <v>210</v>
      </c>
      <c r="P31" s="3"/>
      <c r="Q31" s="3"/>
      <c r="R31" s="3"/>
      <c r="S31" s="3"/>
      <c r="T31" s="3">
        <v>0.56100000000000005</v>
      </c>
      <c r="U31" s="3">
        <v>2.625</v>
      </c>
      <c r="V31" s="3">
        <v>0.89400000000000002</v>
      </c>
      <c r="W31" s="3">
        <v>2.2879999999999998</v>
      </c>
      <c r="X31" s="3">
        <v>2.488</v>
      </c>
      <c r="Y31" s="3">
        <v>0.9</v>
      </c>
      <c r="Z31" s="3">
        <v>9.7560000000000002</v>
      </c>
      <c r="AA31" s="3" t="s">
        <v>194</v>
      </c>
      <c r="AB31" s="18">
        <v>0.35599999999999998</v>
      </c>
      <c r="AC31" s="18">
        <v>0.372</v>
      </c>
      <c r="AD31" s="35"/>
    </row>
    <row r="32" spans="1:30" s="26" customFormat="1">
      <c r="A32" s="34" t="s">
        <v>40</v>
      </c>
      <c r="B32" s="3" t="s">
        <v>29</v>
      </c>
      <c r="C32" s="21" t="s">
        <v>7</v>
      </c>
      <c r="D32" s="3"/>
      <c r="E32" s="22"/>
      <c r="F32" s="22"/>
      <c r="G32" s="22"/>
      <c r="H32" s="3"/>
      <c r="I32" s="17"/>
      <c r="J32" s="3" t="s">
        <v>220</v>
      </c>
      <c r="K32" s="18"/>
      <c r="L32" s="18"/>
      <c r="M32" s="3"/>
      <c r="N32" s="19"/>
      <c r="O32" s="3" t="s">
        <v>210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 t="s">
        <v>194</v>
      </c>
      <c r="AB32" s="18"/>
      <c r="AC32" s="18"/>
      <c r="AD32" s="35" t="s">
        <v>195</v>
      </c>
    </row>
    <row r="33" spans="1:30" s="26" customFormat="1">
      <c r="A33" s="34" t="s">
        <v>41</v>
      </c>
      <c r="B33" s="3" t="s">
        <v>29</v>
      </c>
      <c r="C33" s="23" t="s">
        <v>5</v>
      </c>
      <c r="D33" s="3"/>
      <c r="E33" s="22">
        <v>1.81</v>
      </c>
      <c r="F33" s="22">
        <v>2.5</v>
      </c>
      <c r="G33" s="22">
        <v>2.5</v>
      </c>
      <c r="H33" s="3"/>
      <c r="I33" s="22">
        <v>0.48899999999999999</v>
      </c>
      <c r="J33" s="3" t="s">
        <v>220</v>
      </c>
      <c r="K33" s="18">
        <v>1.8</v>
      </c>
      <c r="L33" s="18">
        <v>0.64400000000000002</v>
      </c>
      <c r="M33" s="3"/>
      <c r="N33" s="19">
        <v>3</v>
      </c>
      <c r="O33" s="3" t="s">
        <v>192</v>
      </c>
      <c r="P33" s="3"/>
      <c r="Q33" s="3"/>
      <c r="R33" s="3"/>
      <c r="S33" s="3"/>
      <c r="T33" s="3">
        <v>0.57799999999999996</v>
      </c>
      <c r="U33" s="3">
        <v>2.5470000000000002</v>
      </c>
      <c r="V33" s="3">
        <v>0.76700000000000002</v>
      </c>
      <c r="W33" s="3">
        <v>2.2749999999999999</v>
      </c>
      <c r="X33" s="3">
        <v>2.5299999999999998</v>
      </c>
      <c r="Y33" s="3">
        <v>1.988</v>
      </c>
      <c r="Z33" s="3">
        <v>10.684999999999999</v>
      </c>
      <c r="AA33" s="3" t="s">
        <v>211</v>
      </c>
      <c r="AB33" s="18">
        <v>0.3</v>
      </c>
      <c r="AC33" s="18">
        <v>0.311</v>
      </c>
      <c r="AD33" s="35"/>
    </row>
    <row r="34" spans="1:30" s="26" customFormat="1">
      <c r="A34" s="34" t="s">
        <v>42</v>
      </c>
      <c r="B34" s="3" t="s">
        <v>29</v>
      </c>
      <c r="C34" s="23" t="s">
        <v>202</v>
      </c>
      <c r="D34" s="3"/>
      <c r="E34" s="22"/>
      <c r="F34" s="22"/>
      <c r="G34" s="22"/>
      <c r="H34" s="3"/>
      <c r="I34" s="22"/>
      <c r="J34" s="3" t="s">
        <v>220</v>
      </c>
      <c r="K34" s="18"/>
      <c r="L34" s="18"/>
      <c r="M34" s="3"/>
      <c r="N34" s="19" t="s">
        <v>212</v>
      </c>
      <c r="O34" s="3" t="s">
        <v>213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 t="s">
        <v>200</v>
      </c>
      <c r="AB34" s="18"/>
      <c r="AC34" s="18"/>
      <c r="AD34" s="35" t="s">
        <v>201</v>
      </c>
    </row>
    <row r="35" spans="1:30" s="26" customFormat="1">
      <c r="A35" s="34" t="s">
        <v>43</v>
      </c>
      <c r="B35" s="3" t="s">
        <v>29</v>
      </c>
      <c r="C35" s="23" t="s">
        <v>7</v>
      </c>
      <c r="D35" s="3"/>
      <c r="E35" s="22">
        <v>1.8</v>
      </c>
      <c r="F35" s="22">
        <v>2.6880000000000002</v>
      </c>
      <c r="G35" s="22">
        <v>2.8439999999999999</v>
      </c>
      <c r="H35" s="3"/>
      <c r="I35" s="22">
        <v>0.51100000000000001</v>
      </c>
      <c r="J35" s="3" t="s">
        <v>220</v>
      </c>
      <c r="K35" s="18">
        <v>1.68</v>
      </c>
      <c r="L35" s="18">
        <v>0.57799999999999996</v>
      </c>
      <c r="M35" s="3"/>
      <c r="N35" s="19">
        <v>3</v>
      </c>
      <c r="O35" s="3" t="s">
        <v>192</v>
      </c>
      <c r="P35" s="3"/>
      <c r="Q35" s="3"/>
      <c r="R35" s="3"/>
      <c r="S35" s="3"/>
      <c r="T35" s="3">
        <v>0.54400000000000004</v>
      </c>
      <c r="U35" s="3">
        <v>2.35</v>
      </c>
      <c r="V35" s="3">
        <v>0.75600000000000001</v>
      </c>
      <c r="W35" s="3">
        <v>1.99</v>
      </c>
      <c r="X35" s="3">
        <v>2.1629999999999998</v>
      </c>
      <c r="Y35" s="3">
        <v>1.81</v>
      </c>
      <c r="Z35" s="3">
        <v>9.6130000000000013</v>
      </c>
      <c r="AA35" s="3" t="s">
        <v>194</v>
      </c>
      <c r="AB35" s="18"/>
      <c r="AC35" s="18"/>
      <c r="AD35" s="35"/>
    </row>
    <row r="36" spans="1:30">
      <c r="A36" s="34" t="s">
        <v>44</v>
      </c>
      <c r="B36" s="3" t="s">
        <v>29</v>
      </c>
      <c r="C36" s="23" t="s">
        <v>7</v>
      </c>
      <c r="D36" s="3"/>
      <c r="E36" s="22"/>
      <c r="F36" s="22"/>
      <c r="G36" s="22"/>
      <c r="H36" s="3"/>
      <c r="I36" s="22"/>
      <c r="J36" s="3" t="s">
        <v>220</v>
      </c>
      <c r="K36" s="18"/>
      <c r="L36" s="18"/>
      <c r="M36" s="3"/>
      <c r="N36" s="19"/>
      <c r="O36" s="3" t="s">
        <v>196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 t="s">
        <v>194</v>
      </c>
      <c r="AB36" s="18"/>
      <c r="AC36" s="18"/>
      <c r="AD36" s="35"/>
    </row>
    <row r="37" spans="1:30">
      <c r="A37" s="34" t="s">
        <v>45</v>
      </c>
      <c r="B37" s="3" t="s">
        <v>29</v>
      </c>
      <c r="C37" s="23" t="s">
        <v>7</v>
      </c>
      <c r="D37" s="3"/>
      <c r="E37" s="22"/>
      <c r="F37" s="22"/>
      <c r="G37" s="22"/>
      <c r="H37" s="3"/>
      <c r="I37" s="22"/>
      <c r="J37" s="3" t="s">
        <v>220</v>
      </c>
      <c r="K37" s="18"/>
      <c r="L37" s="18"/>
      <c r="M37" s="3"/>
      <c r="N37" s="19"/>
      <c r="O37" s="3" t="s">
        <v>192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 t="s">
        <v>194</v>
      </c>
      <c r="AB37" s="18"/>
      <c r="AC37" s="18"/>
      <c r="AD37" s="35"/>
    </row>
    <row r="38" spans="1:30">
      <c r="A38" s="34" t="s">
        <v>46</v>
      </c>
      <c r="B38" s="3" t="s">
        <v>29</v>
      </c>
      <c r="C38" s="23" t="s">
        <v>7</v>
      </c>
      <c r="D38" s="3"/>
      <c r="E38" s="22">
        <v>1.94</v>
      </c>
      <c r="F38" s="22">
        <v>2.9060000000000001</v>
      </c>
      <c r="G38" s="22">
        <v>3</v>
      </c>
      <c r="H38" s="3"/>
      <c r="I38" s="22">
        <v>0.56699999999999995</v>
      </c>
      <c r="J38" s="3" t="s">
        <v>220</v>
      </c>
      <c r="K38" s="18">
        <v>1.82</v>
      </c>
      <c r="L38" s="18">
        <v>0.622</v>
      </c>
      <c r="M38" s="3"/>
      <c r="N38" s="19">
        <v>3</v>
      </c>
      <c r="O38" s="3" t="s">
        <v>192</v>
      </c>
      <c r="P38" s="3"/>
      <c r="Q38" s="3"/>
      <c r="R38" s="3"/>
      <c r="S38" s="3"/>
      <c r="T38" s="3">
        <v>0.57799999999999996</v>
      </c>
      <c r="U38" s="3">
        <v>2.5499999999999998</v>
      </c>
      <c r="V38" s="3">
        <v>0.82799999999999996</v>
      </c>
      <c r="W38" s="3">
        <v>2.1749999999999998</v>
      </c>
      <c r="X38" s="3">
        <v>2.4500000000000002</v>
      </c>
      <c r="Y38" s="3">
        <v>1.9330000000000001</v>
      </c>
      <c r="Z38" s="3">
        <v>10.513999999999999</v>
      </c>
      <c r="AA38" s="3" t="s">
        <v>194</v>
      </c>
      <c r="AB38" s="18">
        <v>0.36699999999999999</v>
      </c>
      <c r="AC38" s="18">
        <v>0.4</v>
      </c>
      <c r="AD38" s="35"/>
    </row>
    <row r="39" spans="1:30">
      <c r="A39" s="34" t="s">
        <v>47</v>
      </c>
      <c r="B39" s="3" t="s">
        <v>29</v>
      </c>
      <c r="C39" s="23" t="s">
        <v>7</v>
      </c>
      <c r="D39" s="3"/>
      <c r="E39" s="22"/>
      <c r="F39" s="22"/>
      <c r="G39" s="22"/>
      <c r="H39" s="3"/>
      <c r="I39" s="22"/>
      <c r="J39" s="3" t="s">
        <v>220</v>
      </c>
      <c r="K39" s="18"/>
      <c r="L39" s="18"/>
      <c r="M39" s="3"/>
      <c r="N39" s="19"/>
      <c r="O39" s="3" t="s">
        <v>208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 t="s">
        <v>194</v>
      </c>
      <c r="AB39" s="18"/>
      <c r="AC39" s="18"/>
      <c r="AD39" s="35"/>
    </row>
    <row r="40" spans="1:30">
      <c r="A40" s="34" t="s">
        <v>48</v>
      </c>
      <c r="B40" s="3" t="s">
        <v>29</v>
      </c>
      <c r="C40" s="23" t="s">
        <v>7</v>
      </c>
      <c r="D40" s="3"/>
      <c r="E40" s="22"/>
      <c r="F40" s="22"/>
      <c r="G40" s="22"/>
      <c r="H40" s="3"/>
      <c r="I40" s="22"/>
      <c r="J40" s="3" t="s">
        <v>220</v>
      </c>
      <c r="K40" s="18"/>
      <c r="L40" s="18"/>
      <c r="M40" s="3"/>
      <c r="N40" s="19"/>
      <c r="O40" s="3" t="s">
        <v>192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 t="s">
        <v>194</v>
      </c>
      <c r="AB40" s="18"/>
      <c r="AC40" s="18"/>
      <c r="AD40" s="35"/>
    </row>
    <row r="41" spans="1:30">
      <c r="A41" s="34" t="s">
        <v>49</v>
      </c>
      <c r="B41" s="3" t="s">
        <v>29</v>
      </c>
      <c r="C41" s="23" t="s">
        <v>7</v>
      </c>
      <c r="D41" s="3"/>
      <c r="E41" s="22"/>
      <c r="F41" s="22"/>
      <c r="G41" s="22"/>
      <c r="H41" s="3"/>
      <c r="I41" s="22"/>
      <c r="J41" s="3" t="s">
        <v>220</v>
      </c>
      <c r="K41" s="18"/>
      <c r="L41" s="18"/>
      <c r="M41" s="3"/>
      <c r="N41" s="19"/>
      <c r="O41" s="3" t="s">
        <v>208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 t="s">
        <v>194</v>
      </c>
      <c r="AB41" s="18"/>
      <c r="AC41" s="18"/>
      <c r="AD41" s="35"/>
    </row>
    <row r="42" spans="1:30">
      <c r="A42" s="34" t="s">
        <v>50</v>
      </c>
      <c r="B42" s="3" t="s">
        <v>29</v>
      </c>
      <c r="C42" s="23" t="s">
        <v>5</v>
      </c>
      <c r="D42" s="3"/>
      <c r="E42" s="22">
        <v>1.98</v>
      </c>
      <c r="F42" s="22">
        <v>2.891</v>
      </c>
      <c r="G42" s="22">
        <v>2.6880000000000002</v>
      </c>
      <c r="H42" s="3"/>
      <c r="I42" s="22">
        <v>0.57799999999999996</v>
      </c>
      <c r="J42" s="3" t="s">
        <v>220</v>
      </c>
      <c r="K42" s="18">
        <v>2.125</v>
      </c>
      <c r="L42" s="18">
        <v>0.69399999999999995</v>
      </c>
      <c r="M42" s="3"/>
      <c r="N42" s="19">
        <v>2</v>
      </c>
      <c r="O42" s="3" t="s">
        <v>192</v>
      </c>
      <c r="P42" s="3"/>
      <c r="Q42" s="3"/>
      <c r="R42" s="3"/>
      <c r="S42" s="3"/>
      <c r="T42" s="3">
        <v>0.61099999999999999</v>
      </c>
      <c r="U42" s="3">
        <v>2.9060000000000001</v>
      </c>
      <c r="V42" s="3">
        <v>0.95199999999999996</v>
      </c>
      <c r="W42" s="3">
        <v>2.5470000000000002</v>
      </c>
      <c r="X42" s="3">
        <v>2.7970000000000002</v>
      </c>
      <c r="Y42" s="3">
        <v>2.25</v>
      </c>
      <c r="Z42" s="3">
        <v>12.063000000000001</v>
      </c>
      <c r="AA42" s="3" t="s">
        <v>214</v>
      </c>
      <c r="AB42" s="18">
        <v>0.34399999999999997</v>
      </c>
      <c r="AC42" s="18">
        <v>0.28299999999999997</v>
      </c>
      <c r="AD42" s="35"/>
    </row>
    <row r="43" spans="1:30">
      <c r="A43" s="34" t="s">
        <v>51</v>
      </c>
      <c r="B43" s="3" t="s">
        <v>29</v>
      </c>
      <c r="C43" s="23" t="s">
        <v>5</v>
      </c>
      <c r="D43" s="3"/>
      <c r="E43" s="22"/>
      <c r="F43" s="17"/>
      <c r="G43" s="22"/>
      <c r="H43" s="3"/>
      <c r="I43" s="22"/>
      <c r="J43" s="3" t="s">
        <v>220</v>
      </c>
      <c r="K43" s="20"/>
      <c r="L43" s="20"/>
      <c r="M43" s="3"/>
      <c r="N43" s="19">
        <v>3</v>
      </c>
      <c r="O43" s="3" t="s">
        <v>208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 t="s">
        <v>215</v>
      </c>
      <c r="AB43" s="18"/>
      <c r="AC43" s="18"/>
      <c r="AD43" s="35"/>
    </row>
    <row r="44" spans="1:30">
      <c r="A44" s="16" t="s">
        <v>52</v>
      </c>
      <c r="B44" s="3" t="s">
        <v>29</v>
      </c>
      <c r="C44" s="23" t="s">
        <v>5</v>
      </c>
      <c r="D44" s="3"/>
      <c r="E44" s="17"/>
      <c r="F44" s="17"/>
      <c r="G44" s="17"/>
      <c r="H44" s="3"/>
      <c r="I44" s="17"/>
      <c r="J44" s="3" t="s">
        <v>220</v>
      </c>
      <c r="K44" s="20"/>
      <c r="L44" s="20"/>
      <c r="M44" s="3"/>
      <c r="N44" s="19">
        <v>3</v>
      </c>
      <c r="O44" s="3" t="s">
        <v>208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 t="s">
        <v>215</v>
      </c>
      <c r="AB44" s="20"/>
      <c r="AC44" s="20"/>
      <c r="AD44" s="35" t="s">
        <v>218</v>
      </c>
    </row>
    <row r="45" spans="1:30">
      <c r="A45" s="16" t="s">
        <v>53</v>
      </c>
      <c r="B45" s="3" t="s">
        <v>29</v>
      </c>
      <c r="C45" s="23" t="s">
        <v>7</v>
      </c>
      <c r="D45" s="3"/>
      <c r="E45" s="17"/>
      <c r="F45" s="17"/>
      <c r="G45" s="17"/>
      <c r="H45" s="3"/>
      <c r="I45" s="17"/>
      <c r="J45" s="3" t="s">
        <v>220</v>
      </c>
      <c r="K45" s="20">
        <v>2.1</v>
      </c>
      <c r="L45" s="20"/>
      <c r="M45" s="3"/>
      <c r="N45" s="19">
        <v>3</v>
      </c>
      <c r="O45" s="3" t="s">
        <v>208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 t="s">
        <v>194</v>
      </c>
      <c r="AB45" s="20"/>
      <c r="AC45" s="20"/>
      <c r="AD45" s="35" t="s">
        <v>218</v>
      </c>
    </row>
    <row r="46" spans="1:30">
      <c r="A46" s="34" t="s">
        <v>56</v>
      </c>
      <c r="B46" s="3" t="s">
        <v>29</v>
      </c>
      <c r="C46" s="3" t="s">
        <v>5</v>
      </c>
      <c r="D46" s="3"/>
      <c r="E46" s="17"/>
      <c r="F46" s="17"/>
      <c r="G46" s="17"/>
      <c r="H46" s="3"/>
      <c r="I46" s="17"/>
      <c r="J46" s="3" t="s">
        <v>220</v>
      </c>
      <c r="K46" s="20"/>
      <c r="L46" s="20"/>
      <c r="M46" s="3"/>
      <c r="N46" s="19">
        <v>3</v>
      </c>
      <c r="O46" s="3" t="s">
        <v>192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 t="s">
        <v>216</v>
      </c>
      <c r="AB46" s="20"/>
      <c r="AC46" s="20"/>
      <c r="AD46" s="35" t="s">
        <v>218</v>
      </c>
    </row>
    <row r="47" spans="1:30">
      <c r="A47" s="34" t="s">
        <v>59</v>
      </c>
      <c r="B47" s="3" t="s">
        <v>29</v>
      </c>
      <c r="C47" s="3" t="s">
        <v>5</v>
      </c>
      <c r="D47" s="3"/>
      <c r="E47" s="17"/>
      <c r="F47" s="17"/>
      <c r="G47" s="17"/>
      <c r="H47" s="3"/>
      <c r="I47" s="17"/>
      <c r="J47" s="3" t="s">
        <v>220</v>
      </c>
      <c r="K47" s="20"/>
      <c r="L47" s="20"/>
      <c r="M47" s="3"/>
      <c r="N47" s="19">
        <v>3</v>
      </c>
      <c r="O47" s="3" t="s">
        <v>192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 t="s">
        <v>217</v>
      </c>
      <c r="AB47" s="20"/>
      <c r="AC47" s="20"/>
      <c r="AD47" s="35" t="s">
        <v>218</v>
      </c>
    </row>
    <row r="48" spans="1:30">
      <c r="A48" s="34" t="s">
        <v>60</v>
      </c>
      <c r="B48" s="3" t="s">
        <v>29</v>
      </c>
      <c r="C48" s="3" t="s">
        <v>7</v>
      </c>
      <c r="D48" s="3"/>
      <c r="E48" s="17">
        <v>1.64</v>
      </c>
      <c r="F48" s="17">
        <v>2.2999999999999998</v>
      </c>
      <c r="G48" s="17">
        <v>2.734</v>
      </c>
      <c r="H48" s="3"/>
      <c r="I48" s="17">
        <v>0.46700000000000003</v>
      </c>
      <c r="J48" s="3"/>
      <c r="K48" s="20">
        <v>1.508</v>
      </c>
      <c r="L48" s="20">
        <v>0.51100000000000001</v>
      </c>
      <c r="M48" s="3"/>
      <c r="N48" s="19">
        <v>2</v>
      </c>
      <c r="O48" s="3"/>
      <c r="P48" s="3"/>
      <c r="Q48" s="3"/>
      <c r="R48" s="3"/>
      <c r="S48" s="3"/>
      <c r="T48" s="3">
        <v>0.52800000000000002</v>
      </c>
      <c r="U48" s="3">
        <v>2.0750000000000002</v>
      </c>
      <c r="V48" s="3">
        <v>0.68300000000000005</v>
      </c>
      <c r="W48" s="3">
        <v>1.76</v>
      </c>
      <c r="X48" s="3">
        <v>1.86</v>
      </c>
      <c r="Y48" s="3">
        <v>1.417</v>
      </c>
      <c r="Z48" s="3">
        <v>8.3230000000000004</v>
      </c>
      <c r="AA48" s="3"/>
      <c r="AB48" s="20">
        <v>0.28899999999999998</v>
      </c>
      <c r="AC48" s="20">
        <v>0.311</v>
      </c>
      <c r="AD48" s="35"/>
    </row>
    <row r="49" spans="1:30" ht="15" thickBot="1">
      <c r="A49" s="44" t="s">
        <v>61</v>
      </c>
      <c r="B49" s="27" t="s">
        <v>29</v>
      </c>
      <c r="C49" s="27" t="s">
        <v>7</v>
      </c>
      <c r="D49" s="27"/>
      <c r="E49" s="28">
        <v>1.6</v>
      </c>
      <c r="F49" s="28">
        <v>2.2130000000000001</v>
      </c>
      <c r="G49" s="28">
        <v>2.4750000000000001</v>
      </c>
      <c r="H49" s="27"/>
      <c r="I49" s="28">
        <v>0.44400000000000001</v>
      </c>
      <c r="J49" s="27"/>
      <c r="K49" s="29">
        <v>1.484</v>
      </c>
      <c r="L49" s="29">
        <v>0.53900000000000003</v>
      </c>
      <c r="M49" s="27"/>
      <c r="N49" s="30">
        <v>2</v>
      </c>
      <c r="O49" s="27"/>
      <c r="P49" s="27"/>
      <c r="Q49" s="27"/>
      <c r="R49" s="27"/>
      <c r="S49" s="27"/>
      <c r="T49" s="27">
        <v>0.47799999999999998</v>
      </c>
      <c r="U49" s="27">
        <v>2.02</v>
      </c>
      <c r="V49" s="27">
        <v>0.67800000000000005</v>
      </c>
      <c r="W49" s="27">
        <v>1.73</v>
      </c>
      <c r="X49" s="27">
        <v>1.89</v>
      </c>
      <c r="Y49" s="27">
        <v>1.51</v>
      </c>
      <c r="Z49" s="27">
        <v>8.3060000000000009</v>
      </c>
      <c r="AA49" s="27"/>
      <c r="AB49" s="29">
        <v>0.311</v>
      </c>
      <c r="AC49" s="29">
        <v>0.28899999999999998</v>
      </c>
      <c r="AD49" s="45"/>
    </row>
    <row r="50" spans="1:30">
      <c r="A50" s="31" t="s">
        <v>282</v>
      </c>
      <c r="B50" s="32" t="s">
        <v>29</v>
      </c>
      <c r="C50" s="32" t="s">
        <v>7</v>
      </c>
      <c r="D50" s="32"/>
      <c r="E50" s="81">
        <f>AVERAGE(E23:E24,E28,E30,E31,E35,E38,E48,E49)</f>
        <v>1.8853333333333333</v>
      </c>
      <c r="F50" s="81">
        <f>AVERAGE(F23:F24,F28,F30,F31,F35,F38,F48,F49)</f>
        <v>2.6976666666666667</v>
      </c>
      <c r="G50" s="81">
        <f>AVERAGE(G23:G24,G28,G30,G31,G35,G38,G48,G49)</f>
        <v>2.9156666666666666</v>
      </c>
      <c r="H50" s="32"/>
      <c r="I50" s="81">
        <f>AVERAGE(I23:I24,I28,I30,I31,I35,I38,I48,I49)</f>
        <v>0.54022222222222227</v>
      </c>
      <c r="J50" s="32"/>
      <c r="K50" s="81">
        <f>AVERAGE(K23:K24,K28,K30,K31,K35,K38,K48,K49,K45)</f>
        <v>1.7942</v>
      </c>
      <c r="L50" s="81">
        <f>AVERAGE(L23:L24,L28,L30,L31,YX35,L38,L48,L49)</f>
        <v>0.61237499999999989</v>
      </c>
      <c r="M50" s="32"/>
      <c r="N50" s="32"/>
      <c r="O50" s="32"/>
      <c r="P50" s="32"/>
      <c r="Q50" s="32"/>
      <c r="R50" s="32"/>
      <c r="S50" s="32"/>
      <c r="T50" s="81">
        <f t="shared" ref="T50:Z50" si="0">AVERAGE(T23,T28,T30,T31,T35,T38,T48,T49)</f>
        <v>0.55837499999999995</v>
      </c>
      <c r="U50" s="81">
        <f t="shared" si="0"/>
        <v>2.4057499999999998</v>
      </c>
      <c r="V50" s="81">
        <f t="shared" si="0"/>
        <v>0.79437500000000005</v>
      </c>
      <c r="W50" s="81">
        <f t="shared" si="0"/>
        <v>2.0538749999999997</v>
      </c>
      <c r="X50" s="81">
        <f t="shared" si="0"/>
        <v>2.2607500000000003</v>
      </c>
      <c r="Y50" s="81">
        <f t="shared" si="0"/>
        <v>1.6775</v>
      </c>
      <c r="Z50" s="81">
        <f t="shared" si="0"/>
        <v>9.7506250000000012</v>
      </c>
      <c r="AA50" s="32"/>
      <c r="AB50" s="81">
        <f>AVERAGE(AB23,AB28,AB30,AB31,AB24,AB38,AB48,AB49)</f>
        <v>0.34862500000000002</v>
      </c>
      <c r="AC50" s="81">
        <f>AVERAGE(AC23,AC28,AC30,AC31,AC24,AC38,AC48,AC49)</f>
        <v>0.356875</v>
      </c>
      <c r="AD50" s="33"/>
    </row>
    <row r="51" spans="1:30">
      <c r="A51" s="82" t="s">
        <v>271</v>
      </c>
      <c r="B51" s="83" t="s">
        <v>29</v>
      </c>
      <c r="C51" s="83" t="s">
        <v>7</v>
      </c>
      <c r="D51" s="83"/>
      <c r="E51" s="84">
        <f>MIN(E23,E24,E28,E30,E31,E35,E38,E48,E49)</f>
        <v>1.6</v>
      </c>
      <c r="F51" s="84">
        <f>MIN(F23,F24,F28,F30,F31,F35,F38,F48,F49)</f>
        <v>2.2130000000000001</v>
      </c>
      <c r="G51" s="84">
        <f>MIN(G23,G24,G28,G30,G31,G35,G38,G48,G49)</f>
        <v>2.4750000000000001</v>
      </c>
      <c r="H51" s="83"/>
      <c r="I51" s="84">
        <f>MIN(I23,I24,I28,I30,I31,I35,I38,I48,I49)</f>
        <v>0.44400000000000001</v>
      </c>
      <c r="J51" s="83"/>
      <c r="K51" s="84">
        <f>MIN(K23,K24,K28,K30,K31,K35,K38,K48,K49,K45)</f>
        <v>1.484</v>
      </c>
      <c r="L51" s="84">
        <f>MIN(L23,L24,L28,L30,L31,L35,L38,L48,L49,L45)</f>
        <v>0.51100000000000001</v>
      </c>
      <c r="M51" s="83"/>
      <c r="N51" s="83"/>
      <c r="O51" s="83"/>
      <c r="P51" s="83"/>
      <c r="Q51" s="83"/>
      <c r="R51" s="83"/>
      <c r="S51" s="83"/>
      <c r="T51" s="84">
        <f t="shared" ref="T51:Z51" si="1">MIN(T23,T24,T28,T30,T31,T35,T38,T48,T49,T45)</f>
        <v>0.47799999999999998</v>
      </c>
      <c r="U51" s="84">
        <f t="shared" si="1"/>
        <v>2.02</v>
      </c>
      <c r="V51" s="84">
        <f t="shared" si="1"/>
        <v>0.67800000000000005</v>
      </c>
      <c r="W51" s="84">
        <f t="shared" si="1"/>
        <v>1.73</v>
      </c>
      <c r="X51" s="84">
        <f t="shared" si="1"/>
        <v>1.86</v>
      </c>
      <c r="Y51" s="84">
        <f t="shared" si="1"/>
        <v>0.9</v>
      </c>
      <c r="Z51" s="84">
        <f t="shared" si="1"/>
        <v>8.3060000000000009</v>
      </c>
      <c r="AA51" s="83"/>
      <c r="AB51" s="84">
        <f>MIN(AB23,AB24,AB28,AB30,AB31,AB35,AB38,AB48,AB49,AB45)</f>
        <v>0.28899999999999998</v>
      </c>
      <c r="AC51" s="84">
        <f>MIN(AC23,AC24,AC28,AC30,AC31,AC35,AC38,AC48,AC49,AC45)</f>
        <v>0.28899999999999998</v>
      </c>
      <c r="AD51" s="85"/>
    </row>
    <row r="52" spans="1:30">
      <c r="A52" s="82" t="s">
        <v>272</v>
      </c>
      <c r="B52" s="83" t="s">
        <v>29</v>
      </c>
      <c r="C52" s="83" t="s">
        <v>7</v>
      </c>
      <c r="D52" s="83"/>
      <c r="E52" s="84">
        <f>MAX(E23,E24,E28,E30,E31,E35,E38,E48,E49)</f>
        <v>2.1379999999999999</v>
      </c>
      <c r="F52" s="84">
        <f>MAX(F23,F24,F28,F30,F31,F35,F38,F48,F49)</f>
        <v>3.03</v>
      </c>
      <c r="G52" s="84">
        <f>MAX(G23,G24,G28,G30,G31,G35,G38,G48,G49)</f>
        <v>3.125</v>
      </c>
      <c r="H52" s="83"/>
      <c r="I52" s="84">
        <f>MAX(I23,I24,I28,I30,I31,I35,I38,I48,I49)</f>
        <v>0.6</v>
      </c>
      <c r="J52" s="83"/>
      <c r="K52" s="84">
        <f>MAX(K23,K24,K28,K30,K31,K35,K38,K48,K49,K45)</f>
        <v>2.1</v>
      </c>
      <c r="L52" s="84">
        <f>MAX(L23,L24,L28,L30,L31,L35,L38,L48,L49,L45)</f>
        <v>0.66600000000000004</v>
      </c>
      <c r="M52" s="83"/>
      <c r="N52" s="83"/>
      <c r="O52" s="83"/>
      <c r="P52" s="83"/>
      <c r="Q52" s="83"/>
      <c r="R52" s="83"/>
      <c r="S52" s="83"/>
      <c r="T52" s="84">
        <f t="shared" ref="T52:Z52" si="2">MAX(T23,T24,T28,T30,T31,T35,T38,T48,T49,T45)</f>
        <v>0.66600000000000004</v>
      </c>
      <c r="U52" s="84">
        <f t="shared" si="2"/>
        <v>2.625</v>
      </c>
      <c r="V52" s="84">
        <f t="shared" si="2"/>
        <v>0.89400000000000002</v>
      </c>
      <c r="W52" s="84">
        <f t="shared" si="2"/>
        <v>2.2879999999999998</v>
      </c>
      <c r="X52" s="84">
        <f t="shared" si="2"/>
        <v>2.5470000000000002</v>
      </c>
      <c r="Y52" s="84">
        <f t="shared" si="2"/>
        <v>2</v>
      </c>
      <c r="Z52" s="84">
        <f t="shared" si="2"/>
        <v>10.814</v>
      </c>
      <c r="AA52" s="83"/>
      <c r="AB52" s="84">
        <f>MAX(AB23,AB24,AB28,AB30,AB31,AB35,AB38,AB48,AB49,AB45)</f>
        <v>0.38900000000000001</v>
      </c>
      <c r="AC52" s="84">
        <f>MAX(AC23,AC24,AC28,AC30,AC31,AC35,AC38,AC48,AC49,AC45)</f>
        <v>0.4</v>
      </c>
      <c r="AD52" s="85"/>
    </row>
    <row r="53" spans="1:30">
      <c r="A53" s="86" t="s">
        <v>273</v>
      </c>
      <c r="B53" s="87" t="s">
        <v>29</v>
      </c>
      <c r="C53" s="87" t="s">
        <v>7</v>
      </c>
      <c r="D53" s="87"/>
      <c r="E53" s="87">
        <f>COUNT(E23,E24,E28,E30,E31,E35,E38,E48,E49)</f>
        <v>9</v>
      </c>
      <c r="F53" s="87">
        <f>COUNT(F23,F24,F28,F30,F31,F35,F38,F48,F49)</f>
        <v>9</v>
      </c>
      <c r="G53" s="87">
        <f>COUNT(G23,G24,G28,G30,G31,G35,G38,G48,G49)</f>
        <v>9</v>
      </c>
      <c r="H53" s="87"/>
      <c r="I53" s="87">
        <f>COUNT(I23,I24,I28,I30,I31,I35,I38,I48,I49)</f>
        <v>9</v>
      </c>
      <c r="J53" s="87"/>
      <c r="K53" s="87">
        <f>COUNT(K23,K24,K28,K30,K31,K35,K38,K48,K49,K45)</f>
        <v>10</v>
      </c>
      <c r="L53" s="87">
        <f>COUNT(L23,L24,L28,L30,L31,L35,L38,L48,L49,L45)</f>
        <v>9</v>
      </c>
      <c r="M53" s="87"/>
      <c r="N53" s="87"/>
      <c r="O53" s="87"/>
      <c r="P53" s="87"/>
      <c r="Q53" s="87"/>
      <c r="R53" s="87"/>
      <c r="S53" s="87"/>
      <c r="T53" s="87">
        <f t="shared" ref="T53:Z53" si="3">COUNT(T23,T24,T28,T30,T31,T35,T38,T48,T49,T45)</f>
        <v>8</v>
      </c>
      <c r="U53" s="87">
        <f t="shared" si="3"/>
        <v>8</v>
      </c>
      <c r="V53" s="87">
        <f t="shared" si="3"/>
        <v>8</v>
      </c>
      <c r="W53" s="87">
        <f t="shared" si="3"/>
        <v>8</v>
      </c>
      <c r="X53" s="87">
        <f t="shared" si="3"/>
        <v>8</v>
      </c>
      <c r="Y53" s="87">
        <f t="shared" si="3"/>
        <v>8</v>
      </c>
      <c r="Z53" s="87">
        <f t="shared" si="3"/>
        <v>8</v>
      </c>
      <c r="AA53" s="87"/>
      <c r="AB53" s="87">
        <f>COUNT(AB23,AB24,AB28,AB30,AB31,AB35,AB38,AB48,AB49,AB45)</f>
        <v>8</v>
      </c>
      <c r="AC53" s="87">
        <f>COUNT(AC23,AC24,AC28,AC30,AC31,AC35,AC38,AC48,AC49,AC45)</f>
        <v>8</v>
      </c>
      <c r="AD53" s="88"/>
    </row>
    <row r="54" spans="1:30">
      <c r="A54" s="82" t="s">
        <v>224</v>
      </c>
      <c r="B54" s="83" t="s">
        <v>29</v>
      </c>
      <c r="C54" s="83" t="s">
        <v>5</v>
      </c>
      <c r="D54" s="83"/>
      <c r="E54" s="84">
        <f>AVERAGE(E33,E42)</f>
        <v>1.895</v>
      </c>
      <c r="F54" s="84">
        <f>AVERAGE(F33,F42)</f>
        <v>2.6955</v>
      </c>
      <c r="G54" s="84">
        <f>AVERAGE(G33,G42)</f>
        <v>2.5940000000000003</v>
      </c>
      <c r="H54" s="83"/>
      <c r="I54" s="84">
        <f>AVERAGE(I33,I42)</f>
        <v>0.53349999999999997</v>
      </c>
      <c r="J54" s="83"/>
      <c r="K54" s="84">
        <f>AVERAGE(K33,K42)</f>
        <v>1.9624999999999999</v>
      </c>
      <c r="L54" s="84">
        <f>AVERAGE(L33,L42)</f>
        <v>0.66900000000000004</v>
      </c>
      <c r="M54" s="83"/>
      <c r="N54" s="83"/>
      <c r="O54" s="83"/>
      <c r="P54" s="83"/>
      <c r="Q54" s="83"/>
      <c r="R54" s="83"/>
      <c r="S54" s="83"/>
      <c r="T54" s="84">
        <f t="shared" ref="T54:Z54" si="4">AVERAGE(T33,T42)</f>
        <v>0.59450000000000003</v>
      </c>
      <c r="U54" s="84">
        <f t="shared" si="4"/>
        <v>2.7265000000000001</v>
      </c>
      <c r="V54" s="84">
        <f t="shared" si="4"/>
        <v>0.85949999999999993</v>
      </c>
      <c r="W54" s="84">
        <f t="shared" si="4"/>
        <v>2.411</v>
      </c>
      <c r="X54" s="84">
        <f t="shared" si="4"/>
        <v>2.6635</v>
      </c>
      <c r="Y54" s="84">
        <f t="shared" si="4"/>
        <v>2.1189999999999998</v>
      </c>
      <c r="Z54" s="84">
        <f t="shared" si="4"/>
        <v>11.373999999999999</v>
      </c>
      <c r="AA54" s="83"/>
      <c r="AB54" s="84">
        <f>AVERAGE(AB33,AB42)</f>
        <v>0.32199999999999995</v>
      </c>
      <c r="AC54" s="84">
        <f>AVERAGE(AC33,AC42)</f>
        <v>0.29699999999999999</v>
      </c>
      <c r="AD54" s="85"/>
    </row>
    <row r="55" spans="1:30">
      <c r="A55" s="82" t="s">
        <v>225</v>
      </c>
      <c r="B55" s="83" t="s">
        <v>29</v>
      </c>
      <c r="C55" s="83" t="s">
        <v>5</v>
      </c>
      <c r="D55" s="83"/>
      <c r="E55" s="84">
        <f>MIN(E33,E42)</f>
        <v>1.81</v>
      </c>
      <c r="F55" s="84">
        <f>MIN(F33,F42)</f>
        <v>2.5</v>
      </c>
      <c r="G55" s="84">
        <f>MIN(G33,G42)</f>
        <v>2.5</v>
      </c>
      <c r="H55" s="83"/>
      <c r="I55" s="84">
        <f>MIN(I33,I42)</f>
        <v>0.48899999999999999</v>
      </c>
      <c r="J55" s="83"/>
      <c r="K55" s="84">
        <f>MIN(K33,K42)</f>
        <v>1.8</v>
      </c>
      <c r="L55" s="84">
        <f>MIN(L33,L42)</f>
        <v>0.64400000000000002</v>
      </c>
      <c r="M55" s="83"/>
      <c r="N55" s="83"/>
      <c r="O55" s="83"/>
      <c r="P55" s="83"/>
      <c r="Q55" s="83"/>
      <c r="R55" s="83"/>
      <c r="S55" s="83"/>
      <c r="T55" s="84">
        <f t="shared" ref="T55:Z55" si="5">MIN(T33,T42)</f>
        <v>0.57799999999999996</v>
      </c>
      <c r="U55" s="84">
        <f t="shared" si="5"/>
        <v>2.5470000000000002</v>
      </c>
      <c r="V55" s="84">
        <f t="shared" si="5"/>
        <v>0.76700000000000002</v>
      </c>
      <c r="W55" s="84">
        <f t="shared" si="5"/>
        <v>2.2749999999999999</v>
      </c>
      <c r="X55" s="84">
        <f t="shared" si="5"/>
        <v>2.5299999999999998</v>
      </c>
      <c r="Y55" s="84">
        <f t="shared" si="5"/>
        <v>1.988</v>
      </c>
      <c r="Z55" s="84">
        <f t="shared" si="5"/>
        <v>10.684999999999999</v>
      </c>
      <c r="AA55" s="83"/>
      <c r="AB55" s="84">
        <f>MIN(AB33,AB42)</f>
        <v>0.3</v>
      </c>
      <c r="AC55" s="84">
        <f>MIN(AC33,AC42)</f>
        <v>0.28299999999999997</v>
      </c>
      <c r="AD55" s="85"/>
    </row>
    <row r="56" spans="1:30">
      <c r="A56" s="82" t="s">
        <v>226</v>
      </c>
      <c r="B56" s="83" t="s">
        <v>29</v>
      </c>
      <c r="C56" s="83" t="s">
        <v>5</v>
      </c>
      <c r="D56" s="83"/>
      <c r="E56" s="84">
        <f>MAX(E33,E42)</f>
        <v>1.98</v>
      </c>
      <c r="F56" s="84">
        <f>MAX(F33,F42)</f>
        <v>2.891</v>
      </c>
      <c r="G56" s="84">
        <f>MAX(G33,G42)</f>
        <v>2.6880000000000002</v>
      </c>
      <c r="H56" s="83"/>
      <c r="I56" s="84">
        <f>MAX(I33,I42)</f>
        <v>0.57799999999999996</v>
      </c>
      <c r="J56" s="83"/>
      <c r="K56" s="84">
        <f>MAX(K33,K42)</f>
        <v>2.125</v>
      </c>
      <c r="L56" s="84">
        <f>MAX(L33,L42)</f>
        <v>0.69399999999999995</v>
      </c>
      <c r="M56" s="83"/>
      <c r="N56" s="83"/>
      <c r="O56" s="83"/>
      <c r="P56" s="83"/>
      <c r="Q56" s="83"/>
      <c r="R56" s="83"/>
      <c r="S56" s="83"/>
      <c r="T56" s="84">
        <f t="shared" ref="T56:Z56" si="6">MAX(T33,T42)</f>
        <v>0.61099999999999999</v>
      </c>
      <c r="U56" s="84">
        <f t="shared" si="6"/>
        <v>2.9060000000000001</v>
      </c>
      <c r="V56" s="84">
        <f t="shared" si="6"/>
        <v>0.95199999999999996</v>
      </c>
      <c r="W56" s="84">
        <f t="shared" si="6"/>
        <v>2.5470000000000002</v>
      </c>
      <c r="X56" s="84">
        <f t="shared" si="6"/>
        <v>2.7970000000000002</v>
      </c>
      <c r="Y56" s="84">
        <f t="shared" si="6"/>
        <v>2.25</v>
      </c>
      <c r="Z56" s="84">
        <f t="shared" si="6"/>
        <v>12.063000000000001</v>
      </c>
      <c r="AA56" s="83"/>
      <c r="AB56" s="84">
        <f>MAX(AB33,AB42)</f>
        <v>0.34399999999999997</v>
      </c>
      <c r="AC56" s="84">
        <f>MAX(AC33,AC42)</f>
        <v>0.311</v>
      </c>
      <c r="AD56" s="85"/>
    </row>
    <row r="57" spans="1:30">
      <c r="A57" s="86" t="s">
        <v>227</v>
      </c>
      <c r="B57" s="87" t="s">
        <v>29</v>
      </c>
      <c r="C57" s="87" t="s">
        <v>5</v>
      </c>
      <c r="D57" s="87"/>
      <c r="E57" s="87">
        <f>COUNT(E33,E42)</f>
        <v>2</v>
      </c>
      <c r="F57" s="87">
        <f>COUNT(F33,F42)</f>
        <v>2</v>
      </c>
      <c r="G57" s="87">
        <f>COUNT(G33,G42)</f>
        <v>2</v>
      </c>
      <c r="H57" s="87"/>
      <c r="I57" s="87">
        <f>COUNT(I33,I42)</f>
        <v>2</v>
      </c>
      <c r="J57" s="87"/>
      <c r="K57" s="87">
        <f>COUNT(K33,K42)</f>
        <v>2</v>
      </c>
      <c r="L57" s="87">
        <f>COUNT(L33,L42)</f>
        <v>2</v>
      </c>
      <c r="M57" s="87"/>
      <c r="N57" s="87"/>
      <c r="O57" s="87"/>
      <c r="P57" s="87"/>
      <c r="Q57" s="87"/>
      <c r="R57" s="87"/>
      <c r="S57" s="87"/>
      <c r="T57" s="87">
        <f t="shared" ref="T57:Z57" si="7">COUNT(T33,T42)</f>
        <v>2</v>
      </c>
      <c r="U57" s="87">
        <f t="shared" si="7"/>
        <v>2</v>
      </c>
      <c r="V57" s="87">
        <f t="shared" si="7"/>
        <v>2</v>
      </c>
      <c r="W57" s="87">
        <f t="shared" si="7"/>
        <v>2</v>
      </c>
      <c r="X57" s="87">
        <f t="shared" si="7"/>
        <v>2</v>
      </c>
      <c r="Y57" s="87">
        <f t="shared" si="7"/>
        <v>2</v>
      </c>
      <c r="Z57" s="87">
        <f t="shared" si="7"/>
        <v>2</v>
      </c>
      <c r="AA57" s="87"/>
      <c r="AB57" s="87">
        <f>COUNT(AB33,AB42)</f>
        <v>2</v>
      </c>
      <c r="AC57" s="87">
        <f>COUNT(AC33,AC42)</f>
        <v>2</v>
      </c>
      <c r="AD57" s="88"/>
    </row>
    <row r="58" spans="1:30">
      <c r="A58" s="82" t="s">
        <v>274</v>
      </c>
      <c r="B58" s="83" t="s">
        <v>4</v>
      </c>
      <c r="C58" s="83" t="s">
        <v>7</v>
      </c>
      <c r="D58" s="83"/>
      <c r="E58" s="84">
        <f>AVERAGE(E3,E5,E10,E14,E16,E17,E18,E21)</f>
        <v>1.602875</v>
      </c>
      <c r="F58" s="84">
        <f>AVERAGE(F3,F5,F10,F14,F16,F17,F18,F21)</f>
        <v>2.2923749999999998</v>
      </c>
      <c r="G58" s="84">
        <f>AVERAGE(G3,G5,G10,G14,G16,G17,G18,G21)</f>
        <v>2.4929999999999999</v>
      </c>
      <c r="H58" s="83"/>
      <c r="I58" s="84">
        <f>AVERAGE(I3,I5,I10,I14,I16,I17,I18,I21)</f>
        <v>0.46675000000000005</v>
      </c>
      <c r="J58" s="83"/>
      <c r="K58" s="84">
        <f>AVERAGE(K3,K5,K10,K14,K16,K17,K18,K21)</f>
        <v>1.4764999999999999</v>
      </c>
      <c r="L58" s="84">
        <f>AVERAGE(L3,L5,L10,L14,L16,L17,L18,L21)</f>
        <v>0.52637500000000004</v>
      </c>
      <c r="M58" s="83"/>
      <c r="N58" s="83"/>
      <c r="O58" s="83"/>
      <c r="P58" s="83"/>
      <c r="Q58" s="83"/>
      <c r="R58" s="83"/>
      <c r="S58" s="83"/>
      <c r="T58" s="84">
        <f t="shared" ref="T58:Z58" si="8">AVERAGE(T3,T5,T10,T14,T16,T17,T18,T21)</f>
        <v>0.485375</v>
      </c>
      <c r="U58" s="84">
        <f t="shared" si="8"/>
        <v>2.0588749999999996</v>
      </c>
      <c r="V58" s="84">
        <f t="shared" si="8"/>
        <v>0.68499999999999994</v>
      </c>
      <c r="W58" s="84">
        <f t="shared" si="8"/>
        <v>1.80125</v>
      </c>
      <c r="X58" s="84">
        <f t="shared" si="8"/>
        <v>1.9237500000000001</v>
      </c>
      <c r="Y58" s="84">
        <f t="shared" si="8"/>
        <v>1.5980000000000001</v>
      </c>
      <c r="Z58" s="84">
        <f t="shared" si="8"/>
        <v>8.5549999999999997</v>
      </c>
      <c r="AA58" s="83"/>
      <c r="AB58" s="84">
        <f>AVERAGE(AB3,AB5,AB10,AB14,AB16,AB17,AB18,AB21)</f>
        <v>0.29724999999999996</v>
      </c>
      <c r="AC58" s="84">
        <f>AVERAGE(AC3,AC5,AC10,AC14,AC16,AC17,AC18,AC21)</f>
        <v>0.30499999999999999</v>
      </c>
      <c r="AD58" s="85"/>
    </row>
    <row r="59" spans="1:30">
      <c r="A59" s="82" t="s">
        <v>275</v>
      </c>
      <c r="B59" s="83" t="s">
        <v>4</v>
      </c>
      <c r="C59" s="83" t="s">
        <v>7</v>
      </c>
      <c r="D59" s="83"/>
      <c r="E59" s="84">
        <f>MIN(E3,E5,E10,E14,E16,E17,E18,E21)</f>
        <v>1.492</v>
      </c>
      <c r="F59" s="84">
        <f>MIN(F3,F5,F10,F14,F16,F17,F18,F21)</f>
        <v>2.0499999999999998</v>
      </c>
      <c r="G59" s="84">
        <f>MIN(G3,G5,G10,G14,G16,G17,G18,G21)</f>
        <v>2.234</v>
      </c>
      <c r="H59" s="83"/>
      <c r="I59" s="84">
        <f>MIN(I3,I5,I10,I14,I16,I17,I18,I21)</f>
        <v>0.4</v>
      </c>
      <c r="J59" s="83"/>
      <c r="K59" s="84">
        <f>MIN(K3,K5,K10,K14,K16,K17,K18,K21)</f>
        <v>1.39</v>
      </c>
      <c r="L59" s="84">
        <f>MIN(L3,L5,L10,L14,L16,L17,L18,L21)</f>
        <v>0.47199999999999998</v>
      </c>
      <c r="M59" s="83"/>
      <c r="N59" s="83"/>
      <c r="O59" s="83"/>
      <c r="P59" s="83"/>
      <c r="Q59" s="83"/>
      <c r="R59" s="83"/>
      <c r="S59" s="83"/>
      <c r="T59" s="84">
        <f t="shared" ref="T59:Z59" si="9">MIN(T3,T5,T10,T14,T16,T17,T18,T21)</f>
        <v>0.439</v>
      </c>
      <c r="U59" s="84">
        <f t="shared" si="9"/>
        <v>1.95</v>
      </c>
      <c r="V59" s="84">
        <f t="shared" si="9"/>
        <v>0.65600000000000003</v>
      </c>
      <c r="W59" s="84">
        <f t="shared" si="9"/>
        <v>1.68</v>
      </c>
      <c r="X59" s="84">
        <f t="shared" si="9"/>
        <v>1.82</v>
      </c>
      <c r="Y59" s="84">
        <f t="shared" si="9"/>
        <v>1.55</v>
      </c>
      <c r="Z59" s="84">
        <f t="shared" si="9"/>
        <v>8.145999999999999</v>
      </c>
      <c r="AA59" s="83"/>
      <c r="AB59" s="84">
        <f>MIN(AB3,AB5,AB10,AB14,AB16,AB17,AB18,AB21)</f>
        <v>0.26700000000000002</v>
      </c>
      <c r="AC59" s="84">
        <f>MIN(AC3,AC5,AC10,AC14,AC16,AC17,AC18,AC21)</f>
        <v>0.26700000000000002</v>
      </c>
      <c r="AD59" s="85"/>
    </row>
    <row r="60" spans="1:30">
      <c r="A60" s="82" t="s">
        <v>276</v>
      </c>
      <c r="B60" s="83" t="s">
        <v>4</v>
      </c>
      <c r="C60" s="83" t="s">
        <v>7</v>
      </c>
      <c r="D60" s="83"/>
      <c r="E60" s="84">
        <f>MAX(E3,E5,E10,E14,E16,E17,E18,E21)</f>
        <v>1.76</v>
      </c>
      <c r="F60" s="84">
        <f>MAX(F3,F5,F10,F14,F16,F17,F18,F21)</f>
        <v>2.6880000000000002</v>
      </c>
      <c r="G60" s="84">
        <f>MAX(G3,G5,G10,G14,G16,G17,G18,G21)</f>
        <v>2.75</v>
      </c>
      <c r="H60" s="83"/>
      <c r="I60" s="84">
        <f>MAX(I3,I5,I10,I14,I16,I17,I18,I21)</f>
        <v>0.52200000000000002</v>
      </c>
      <c r="J60" s="83"/>
      <c r="K60" s="84">
        <f>MAX(K3,K5,K10,K14,K16,K17,K18,K21)</f>
        <v>1.64</v>
      </c>
      <c r="L60" s="84">
        <f>MAX(L3,L5,L10,L14,L16,L17,L18,L21)</f>
        <v>0.61099999999999999</v>
      </c>
      <c r="M60" s="83"/>
      <c r="N60" s="83"/>
      <c r="O60" s="83"/>
      <c r="P60" s="83"/>
      <c r="Q60" s="83"/>
      <c r="R60" s="83"/>
      <c r="S60" s="83"/>
      <c r="T60" s="84">
        <f t="shared" ref="T60:Z60" si="10">MAX(T3,T5,T10,T14,T16,T17,T18,T21)</f>
        <v>0.58899999999999997</v>
      </c>
      <c r="U60" s="84">
        <f t="shared" si="10"/>
        <v>2.2879999999999998</v>
      </c>
      <c r="V60" s="84">
        <f t="shared" si="10"/>
        <v>0.75600000000000001</v>
      </c>
      <c r="W60" s="84">
        <f t="shared" si="10"/>
        <v>1.96</v>
      </c>
      <c r="X60" s="84">
        <f t="shared" si="10"/>
        <v>2.1</v>
      </c>
      <c r="Y60" s="84">
        <f t="shared" si="10"/>
        <v>1.6879999999999999</v>
      </c>
      <c r="Z60" s="84">
        <f t="shared" si="10"/>
        <v>9.3810000000000002</v>
      </c>
      <c r="AA60" s="83"/>
      <c r="AB60" s="84">
        <f>MAX(AB3,AB5,AB10,AB14,AB16,AB17,AB18,AB21)</f>
        <v>0.34399999999999997</v>
      </c>
      <c r="AC60" s="84">
        <f>MAX(AC3,AC5,AC10,AC14,AC16,AC17,AC18,AC21)</f>
        <v>0.35599999999999998</v>
      </c>
      <c r="AD60" s="85"/>
    </row>
    <row r="61" spans="1:30">
      <c r="A61" s="86" t="s">
        <v>277</v>
      </c>
      <c r="B61" s="87" t="s">
        <v>4</v>
      </c>
      <c r="C61" s="87" t="s">
        <v>7</v>
      </c>
      <c r="D61" s="87"/>
      <c r="E61" s="87">
        <f>COUNT(E3,E5,E10,E14,E16,E17,E18,E21)</f>
        <v>8</v>
      </c>
      <c r="F61" s="87">
        <f>COUNT(F3,F5,F10,F14,F16,F17,F18,F21)</f>
        <v>8</v>
      </c>
      <c r="G61" s="87">
        <f>COUNT(G3,G5,G10,G14,G16,G17,G18,G21)</f>
        <v>8</v>
      </c>
      <c r="H61" s="87"/>
      <c r="I61" s="87">
        <f>COUNT(I3,I5,I10,I14,I16,I17,I18,I21)</f>
        <v>8</v>
      </c>
      <c r="J61" s="87"/>
      <c r="K61" s="87">
        <f>COUNT(K3,K5,K10,K14,K16,K17,K18,K21)</f>
        <v>8</v>
      </c>
      <c r="L61" s="87">
        <f>COUNT(L3,L5,L10,L14,L16,L17,L18,L21)</f>
        <v>8</v>
      </c>
      <c r="M61" s="87"/>
      <c r="N61" s="87"/>
      <c r="O61" s="87"/>
      <c r="P61" s="87"/>
      <c r="Q61" s="87"/>
      <c r="R61" s="87"/>
      <c r="S61" s="87"/>
      <c r="T61" s="87">
        <f t="shared" ref="T61:Z61" si="11">COUNT(T3,T5,T10,T14,T16,T17,T18,T21)</f>
        <v>8</v>
      </c>
      <c r="U61" s="87">
        <f t="shared" si="11"/>
        <v>8</v>
      </c>
      <c r="V61" s="87">
        <f t="shared" si="11"/>
        <v>8</v>
      </c>
      <c r="W61" s="87">
        <f t="shared" si="11"/>
        <v>8</v>
      </c>
      <c r="X61" s="87">
        <f t="shared" si="11"/>
        <v>8</v>
      </c>
      <c r="Y61" s="87">
        <f t="shared" si="11"/>
        <v>8</v>
      </c>
      <c r="Z61" s="87">
        <f t="shared" si="11"/>
        <v>8</v>
      </c>
      <c r="AA61" s="87"/>
      <c r="AB61" s="87">
        <f>COUNT(AB3,AB5,AB10,AB14,AB16,AB17,AB18,AB21)</f>
        <v>8</v>
      </c>
      <c r="AC61" s="87">
        <f>COUNT(AC3,AC5,AC10,AC14,AC16,AC17,AC18,AC21)</f>
        <v>8</v>
      </c>
      <c r="AD61" s="88"/>
    </row>
    <row r="62" spans="1:30">
      <c r="A62" s="82" t="s">
        <v>278</v>
      </c>
      <c r="B62" s="83" t="s">
        <v>4</v>
      </c>
      <c r="C62" s="83" t="s">
        <v>5</v>
      </c>
      <c r="D62" s="83"/>
      <c r="E62" s="84">
        <f>AVERAGE(E2,E4,E6,E7,E8,E9,E11,E12,E13)</f>
        <v>1.7656666666666665</v>
      </c>
      <c r="F62" s="84">
        <f>AVERAGE(F2,F4,F6,F7,F8,F9,F11,F12,F13)</f>
        <v>2.4581111111111111</v>
      </c>
      <c r="G62" s="84">
        <f>AVERAGE(G2,G4,G6,G7,G8,G9,G11,G12,G13)</f>
        <v>2.4094444444444445</v>
      </c>
      <c r="H62" s="83"/>
      <c r="I62" s="84">
        <f>AVERAGE(I2,I4,I6,I7,I8,I9,I11,I12,I13)</f>
        <v>0.52100000000000002</v>
      </c>
      <c r="J62" s="83"/>
      <c r="K62" s="84">
        <f>AVERAGE(K2,K4,K6,K7,K8,K9,K11,K12,K13)</f>
        <v>1.7801111111111112</v>
      </c>
      <c r="L62" s="84">
        <f>AVERAGE(L2,L4,L6,L7,L8,L9,L11,L12,L13)</f>
        <v>0.65377777777777779</v>
      </c>
      <c r="M62" s="83"/>
      <c r="N62" s="83"/>
      <c r="O62" s="83"/>
      <c r="P62" s="83"/>
      <c r="Q62" s="83"/>
      <c r="R62" s="83"/>
      <c r="S62" s="83"/>
      <c r="T62" s="84">
        <f t="shared" ref="T62:Z62" si="12">AVERAGE(T2,T4,T6,T7,T8,T9,T11,T12,T13)</f>
        <v>0.52712500000000007</v>
      </c>
      <c r="U62" s="84">
        <f t="shared" si="12"/>
        <v>2.4453749999999999</v>
      </c>
      <c r="V62" s="84">
        <f t="shared" si="12"/>
        <v>0.79649999999999999</v>
      </c>
      <c r="W62" s="84">
        <f t="shared" si="12"/>
        <v>2.1428750000000001</v>
      </c>
      <c r="X62" s="84">
        <f t="shared" si="12"/>
        <v>2.2228750000000002</v>
      </c>
      <c r="Y62" s="84">
        <f t="shared" si="12"/>
        <v>1.8070000000000002</v>
      </c>
      <c r="Z62" s="84">
        <f t="shared" si="12"/>
        <v>9.8764285714285709</v>
      </c>
      <c r="AA62" s="83"/>
      <c r="AB62" s="84">
        <f>AVERAGE(AB2,AB4,AB6,AB7,AB8,AB9,AB11,AB12,AB13)</f>
        <v>0.30528571428571427</v>
      </c>
      <c r="AC62" s="84">
        <f>AVERAGE(AC2,AC4,AC6,AC7,AC8,AC9,AC11,AC12,AC13)</f>
        <v>0.27242857142857141</v>
      </c>
      <c r="AD62" s="85"/>
    </row>
    <row r="63" spans="1:30">
      <c r="A63" s="82" t="s">
        <v>279</v>
      </c>
      <c r="B63" s="83" t="s">
        <v>4</v>
      </c>
      <c r="C63" s="83" t="s">
        <v>5</v>
      </c>
      <c r="D63" s="83"/>
      <c r="E63" s="84">
        <f>MIN(E2,E4,E6,E7,E8,E9,E11,E12,E13)</f>
        <v>1.476</v>
      </c>
      <c r="F63" s="84">
        <f>MIN(F2,F4,F6,F7,F8,F9,F11,F12,F13)</f>
        <v>1.97</v>
      </c>
      <c r="G63" s="84">
        <f>MIN(G2,G4,G6,G7,G8,G9,G11,G12,G13)</f>
        <v>2.0129999999999999</v>
      </c>
      <c r="H63" s="83"/>
      <c r="I63" s="84">
        <f>MIN(I2,I4,I6,I7,I8,I9,I11,I12,I13)</f>
        <v>0.39400000000000002</v>
      </c>
      <c r="J63" s="83"/>
      <c r="K63" s="84">
        <f>MIN(K2,K4,K6,K7,K8,K9,K11,K12,K13)</f>
        <v>1.381</v>
      </c>
      <c r="L63" s="84">
        <f>MIN(L2,L4,L6,L7,L8,L9,L11,L12,L13)</f>
        <v>0.439</v>
      </c>
      <c r="M63" s="83"/>
      <c r="N63" s="83"/>
      <c r="O63" s="83"/>
      <c r="P63" s="83"/>
      <c r="Q63" s="83"/>
      <c r="R63" s="83"/>
      <c r="S63" s="83"/>
      <c r="T63" s="84">
        <f t="shared" ref="T63:Z63" si="13">MIN(T2,T4,T6,T7,T8,T9,T11,T12,T13)</f>
        <v>0.41099999999999998</v>
      </c>
      <c r="U63" s="84">
        <f t="shared" si="13"/>
        <v>1.99</v>
      </c>
      <c r="V63" s="84">
        <f t="shared" si="13"/>
        <v>0.63900000000000001</v>
      </c>
      <c r="W63" s="84">
        <f t="shared" si="13"/>
        <v>1.73</v>
      </c>
      <c r="X63" s="84">
        <f t="shared" si="13"/>
        <v>1.82</v>
      </c>
      <c r="Y63" s="84">
        <f t="shared" si="13"/>
        <v>1.54</v>
      </c>
      <c r="Z63" s="84">
        <f t="shared" si="13"/>
        <v>8.152000000000001</v>
      </c>
      <c r="AA63" s="83"/>
      <c r="AB63" s="84">
        <f>MIN(AB2,AB4,AB6,AB7,AB8,AB9,AB11,AB12,AB13)</f>
        <v>0.26600000000000001</v>
      </c>
      <c r="AC63" s="84">
        <f>MIN(AC2,AC4,AC6,AC7,AC8,AC9,AC11,AC12,AC13)</f>
        <v>0.25600000000000001</v>
      </c>
      <c r="AD63" s="85"/>
    </row>
    <row r="64" spans="1:30">
      <c r="A64" s="82" t="s">
        <v>280</v>
      </c>
      <c r="B64" s="83" t="s">
        <v>4</v>
      </c>
      <c r="C64" s="83" t="s">
        <v>5</v>
      </c>
      <c r="D64" s="83"/>
      <c r="E64" s="84">
        <f>MAX(E2,E4,E6,E7,E8,E9,E11,E12,E13)</f>
        <v>1.94</v>
      </c>
      <c r="F64" s="84">
        <f>MAX(F2,F4,F6,F7,F8,F9,F11,F12,F13)</f>
        <v>2.75</v>
      </c>
      <c r="G64" s="84">
        <f>MAX(G2,G4,G6,G7,G8,G9,G11,G12,G13)</f>
        <v>2.6560000000000001</v>
      </c>
      <c r="H64" s="83"/>
      <c r="I64" s="84">
        <f>MAX(I2,I4,I6,I7,I8,I9,I11,I12,I13)</f>
        <v>0.59399999999999997</v>
      </c>
      <c r="J64" s="83"/>
      <c r="K64" s="84">
        <f>MAX(K2,K4,K6,K7,K8,K9,K11,K12,K13)</f>
        <v>2.0249999999999999</v>
      </c>
      <c r="L64" s="84">
        <f>MAX(L2,L4,L6,L7,L8,L9,L11,L12,L13)</f>
        <v>0.8</v>
      </c>
      <c r="M64" s="83"/>
      <c r="N64" s="83"/>
      <c r="O64" s="83"/>
      <c r="P64" s="83"/>
      <c r="Q64" s="83"/>
      <c r="R64" s="83"/>
      <c r="S64" s="83"/>
      <c r="T64" s="84">
        <f t="shared" ref="T64:Z64" si="14">MAX(T2,T4,T6,T7,T8,T9,T11,T12,T13)</f>
        <v>0.58899999999999997</v>
      </c>
      <c r="U64" s="84">
        <f t="shared" si="14"/>
        <v>2.7189999999999999</v>
      </c>
      <c r="V64" s="84">
        <f t="shared" si="14"/>
        <v>0.88800000000000001</v>
      </c>
      <c r="W64" s="84">
        <f t="shared" si="14"/>
        <v>2.4</v>
      </c>
      <c r="X64" s="84">
        <f t="shared" si="14"/>
        <v>2.4750000000000001</v>
      </c>
      <c r="Y64" s="84">
        <f t="shared" si="14"/>
        <v>1.9690000000000001</v>
      </c>
      <c r="Z64" s="84">
        <f t="shared" si="14"/>
        <v>11.000999999999999</v>
      </c>
      <c r="AA64" s="83"/>
      <c r="AB64" s="84">
        <f>MAX(AB2,AB4,AB6,AB7,AB8,AB9,AB11,AB12,AB13)</f>
        <v>0.32200000000000001</v>
      </c>
      <c r="AC64" s="84">
        <f>MAX(AC2,AC4,AC6,AC7,AC8,AC9,AC11,AC12,AC13)</f>
        <v>0.28899999999999998</v>
      </c>
      <c r="AD64" s="85"/>
    </row>
    <row r="65" spans="1:30" ht="15" thickBot="1">
      <c r="A65" s="89" t="s">
        <v>281</v>
      </c>
      <c r="B65" s="90" t="s">
        <v>4</v>
      </c>
      <c r="C65" s="90" t="s">
        <v>5</v>
      </c>
      <c r="D65" s="90"/>
      <c r="E65" s="90">
        <f>COUNT(E2,E4,E6,E7,E8,E9,E11,E12,E13)</f>
        <v>9</v>
      </c>
      <c r="F65" s="90">
        <f>COUNT(F2,F4,F6,F7,F8,F9,F11,F12,F13)</f>
        <v>9</v>
      </c>
      <c r="G65" s="90">
        <f>COUNT(G2,G4,G6,G7,G8,G9,G11,G12,G13)</f>
        <v>9</v>
      </c>
      <c r="H65" s="90"/>
      <c r="I65" s="90">
        <f>COUNT(I2,I4,I6,I7,I8,I9,I11,I12,I13)</f>
        <v>9</v>
      </c>
      <c r="J65" s="90"/>
      <c r="K65" s="90">
        <f>COUNT(K2,K4,K6,K7,K8,K9,K11,K12,K13)</f>
        <v>9</v>
      </c>
      <c r="L65" s="90">
        <f>COUNT(L2,L4,L6,L7,L8,L9,L11,L12,L13)</f>
        <v>9</v>
      </c>
      <c r="M65" s="90"/>
      <c r="N65" s="90"/>
      <c r="O65" s="90"/>
      <c r="P65" s="90"/>
      <c r="Q65" s="90"/>
      <c r="R65" s="90"/>
      <c r="S65" s="90"/>
      <c r="T65" s="90">
        <f t="shared" ref="T65:Z65" si="15">COUNT(T2,T4,T6,T7,T8,T9,T11,T12,T13)</f>
        <v>8</v>
      </c>
      <c r="U65" s="90">
        <f t="shared" si="15"/>
        <v>8</v>
      </c>
      <c r="V65" s="90">
        <f t="shared" si="15"/>
        <v>8</v>
      </c>
      <c r="W65" s="90">
        <f t="shared" si="15"/>
        <v>8</v>
      </c>
      <c r="X65" s="90">
        <f t="shared" si="15"/>
        <v>8</v>
      </c>
      <c r="Y65" s="90">
        <f t="shared" si="15"/>
        <v>7</v>
      </c>
      <c r="Z65" s="90">
        <f t="shared" si="15"/>
        <v>7</v>
      </c>
      <c r="AA65" s="90"/>
      <c r="AB65" s="90">
        <f>COUNT(AB2,AB4,AB6,AB7,AB8,AB9,AB11,AB12,AB13)</f>
        <v>7</v>
      </c>
      <c r="AC65" s="90">
        <f>COUNT(AC2,AC4,AC6,AC7,AC8,AC9,AC11,AC12,AC13)</f>
        <v>7</v>
      </c>
      <c r="AD65" s="91"/>
    </row>
  </sheetData>
  <pageMargins left="0.7" right="0.7" top="0.75" bottom="0.75" header="0.3" footer="0.3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TableS1.Localities</vt:lpstr>
      <vt:lpstr>TableS2.Primers</vt:lpstr>
      <vt:lpstr>TableS3.GenBank</vt:lpstr>
      <vt:lpstr>TableS4.MorphologicalData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casey.richart</dc:creator>
  <cp:lastModifiedBy>jim</cp:lastModifiedBy>
  <dcterms:created xsi:type="dcterms:W3CDTF">2015-08-13T19:19:02Z</dcterms:created>
  <dcterms:modified xsi:type="dcterms:W3CDTF">2015-11-13T09:57:47Z</dcterms:modified>
</cp:coreProperties>
</file>